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0" yWindow="65341" windowWidth="10050" windowHeight="97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'List1'!$A$1:$L$558</definedName>
  </definedNames>
  <calcPr fullCalcOnLoad="1"/>
</workbook>
</file>

<file path=xl/comments1.xml><?xml version="1.0" encoding="utf-8"?>
<comments xmlns="http://schemas.openxmlformats.org/spreadsheetml/2006/main">
  <authors>
    <author>Březka Josef</author>
    <author>Bory</author>
  </authors>
  <commentList>
    <comment ref="I43" authorId="0">
      <text>
        <r>
          <rPr>
            <b/>
            <sz val="8"/>
            <rFont val="Tahoma"/>
            <family val="0"/>
          </rPr>
          <t>Březka Josef:</t>
        </r>
        <r>
          <rPr>
            <sz val="8"/>
            <rFont val="Tahoma"/>
            <family val="0"/>
          </rPr>
          <t xml:space="preserve">
? Pokud se nebude zvyšovat stočné.</t>
        </r>
      </text>
    </comment>
    <comment ref="J148" authorId="1">
      <text>
        <r>
          <rPr>
            <b/>
            <sz val="9"/>
            <rFont val="Tahoma"/>
            <family val="2"/>
          </rPr>
          <t>Bory:</t>
        </r>
        <r>
          <rPr>
            <sz val="9"/>
            <rFont val="Tahoma"/>
            <family val="2"/>
          </rPr>
          <t xml:space="preserve">
co?</t>
        </r>
      </text>
    </comment>
    <comment ref="J110" authorId="1">
      <text>
        <r>
          <rPr>
            <b/>
            <sz val="9"/>
            <rFont val="Tahoma"/>
            <family val="2"/>
          </rPr>
          <t>Bory:</t>
        </r>
        <r>
          <rPr>
            <sz val="9"/>
            <rFont val="Tahoma"/>
            <family val="2"/>
          </rPr>
          <t xml:space="preserve">
</t>
        </r>
      </text>
    </comment>
    <comment ref="D447" authorId="1">
      <text>
        <r>
          <rPr>
            <b/>
            <sz val="9"/>
            <rFont val="Tahoma"/>
            <family val="2"/>
          </rPr>
          <t>Bory: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<sst xmlns="http://schemas.openxmlformats.org/spreadsheetml/2006/main" count="626" uniqueCount="332">
  <si>
    <t>Daň z příjmů fyz. osob ze záv.činnosti</t>
  </si>
  <si>
    <t>DRUH PŘÍJMU</t>
  </si>
  <si>
    <t>Daň z příjmů právnických osob</t>
  </si>
  <si>
    <t>Daň z příjmů právnických osob za obce</t>
  </si>
  <si>
    <t>Daň z přidané hodnoty</t>
  </si>
  <si>
    <t>Správní poplatky</t>
  </si>
  <si>
    <t>Poplatky za vypouštění škodlivin do ovzd.</t>
  </si>
  <si>
    <t>Odvody za odnětí zem. Půdy</t>
  </si>
  <si>
    <t>Poplatek za komunální odpad</t>
  </si>
  <si>
    <t>Poplatek ze psů</t>
  </si>
  <si>
    <t>Bytové poplatky</t>
  </si>
  <si>
    <t>Poplatek za užívání veřejného prostranství</t>
  </si>
  <si>
    <t>Poplatek ze vstupného</t>
  </si>
  <si>
    <t>Poplatek z ubytovacích kapacity</t>
  </si>
  <si>
    <t>Daň z nemovitosti</t>
  </si>
  <si>
    <t>Převody z vl. fondů hosp. činn.</t>
  </si>
  <si>
    <t>Odvádění a čiš. odp vod (stočné)</t>
  </si>
  <si>
    <t>OdPa</t>
  </si>
  <si>
    <t>Knihovna - přísp na internet</t>
  </si>
  <si>
    <t>Činnost místní správy</t>
  </si>
  <si>
    <t>Úvěr</t>
  </si>
  <si>
    <t>Úvěr ze stavebního spoření</t>
  </si>
  <si>
    <t>Půjčka od obyvatel</t>
  </si>
  <si>
    <t>půjčka ze SFŽP</t>
  </si>
  <si>
    <t>Splátky úvěrů</t>
  </si>
  <si>
    <t>CELKEM</t>
  </si>
  <si>
    <t>Daň z příjmů fyz. osob ze sam. výděl. činn.</t>
  </si>
  <si>
    <t>Daň z příjmů fyz. osob z kapitál. výnosů</t>
  </si>
  <si>
    <t>ŠJ-MŠ,ŠJ-ZŠ</t>
  </si>
  <si>
    <t>Splátky půjček od obyvatelstva - FRB</t>
  </si>
  <si>
    <t>Ost. neinv. přij. dot.ze st.rozp.(přísp. UP)</t>
  </si>
  <si>
    <t>Neinv. přij.dot. do obcí (školství)</t>
  </si>
  <si>
    <t>Neinv. přij.dot. ze st. rozp.(školství,st.sp.)</t>
  </si>
  <si>
    <t>Příj. z vydobyv. prostoru a ner.(lom)</t>
  </si>
  <si>
    <t>OdPo</t>
  </si>
  <si>
    <t>Pol</t>
  </si>
  <si>
    <t>DRUH VÝDAJŮ</t>
  </si>
  <si>
    <t>Provoz veřejné silniční dopravy</t>
  </si>
  <si>
    <t>Školství (ZŠ, MŠ, ŠJ, družina)</t>
  </si>
  <si>
    <t>Předškolní zařízení (MŠ)</t>
  </si>
  <si>
    <t>Školní družina</t>
  </si>
  <si>
    <t>Zájmová činnost v kultuře (kulturní dům)</t>
  </si>
  <si>
    <t>Tělovýchovná činnost</t>
  </si>
  <si>
    <t>Splátky úvěru (st.spoř,ostatních úvěrů)</t>
  </si>
  <si>
    <t>********</t>
  </si>
  <si>
    <t>č.ř.</t>
  </si>
  <si>
    <t>Daňové příjmy celkem</t>
  </si>
  <si>
    <t>Stavební spoření (termínový vklad)</t>
  </si>
  <si>
    <t>Využití volného času dětí a mládeže(dar)</t>
  </si>
  <si>
    <t>Sběr a svoz ostatních odpadů(posk. služeb)</t>
  </si>
  <si>
    <t>dary na povodně</t>
  </si>
  <si>
    <t>**</t>
  </si>
  <si>
    <t>****</t>
  </si>
  <si>
    <t>*****</t>
  </si>
  <si>
    <t>***</t>
  </si>
  <si>
    <t>Neinv. Přij. dotace od reg. orgánů(počítač)</t>
  </si>
  <si>
    <t>Zálež. kultury (příjmy - vstupné vystoupení kouzelník)</t>
  </si>
  <si>
    <t>příjem z pronámu pozemku Colas a.s.</t>
  </si>
  <si>
    <t>ostatní osobní výdaje</t>
  </si>
  <si>
    <t>Drobný hmotný majetek</t>
  </si>
  <si>
    <t>Nákup materiálu</t>
  </si>
  <si>
    <t>Elektrická energie</t>
  </si>
  <si>
    <t>Pevná paliva</t>
  </si>
  <si>
    <t>Služby peněžních ústavů</t>
  </si>
  <si>
    <t>Opravy a udržování</t>
  </si>
  <si>
    <t>Platy zaměstnanců</t>
  </si>
  <si>
    <t>Ostatní osobní výdaje</t>
  </si>
  <si>
    <t>Povinné pojistné na soc. zabezpečení</t>
  </si>
  <si>
    <t>Povinné pojistné na zdrav. Pojištění</t>
  </si>
  <si>
    <t>Ostatní povinné pojistné</t>
  </si>
  <si>
    <t>Ochranné pomůcky</t>
  </si>
  <si>
    <t>Knihy, učební pomůcky a tisk</t>
  </si>
  <si>
    <t>Nákup materiálu j.n.</t>
  </si>
  <si>
    <t>Služby pošt</t>
  </si>
  <si>
    <t>Služby telekomunikací a radiokomunikací</t>
  </si>
  <si>
    <t>Služby školení a vzdělávání</t>
  </si>
  <si>
    <t>programove vybavení</t>
  </si>
  <si>
    <t>Cestovné</t>
  </si>
  <si>
    <t>Pohoštění a dary</t>
  </si>
  <si>
    <t>Konzult.,poradenské a právní služby</t>
  </si>
  <si>
    <t>Poskytnuté zálohy vlastní pokladně</t>
  </si>
  <si>
    <t>Neinv. přij.dot. od krajů</t>
  </si>
  <si>
    <t>Pitná voda</t>
  </si>
  <si>
    <t>Rozhlas - příjmy z poskyt. služeb</t>
  </si>
  <si>
    <t xml:space="preserve"> příjmy z pronájmu kulturního domu</t>
  </si>
  <si>
    <t>příjmy z poskytování služeb lékařských ordinací</t>
  </si>
  <si>
    <t>příjmy z pronájmu lékařskýdh ordinací</t>
  </si>
  <si>
    <t>ostatní výdaje na zemědělstí a lesní hospodářství</t>
  </si>
  <si>
    <t xml:space="preserve">Převody z ost. vl. fondů nemaj. char. </t>
  </si>
  <si>
    <t xml:space="preserve">ostatní nedaňové příjmy </t>
  </si>
  <si>
    <t xml:space="preserve">Úvěr </t>
  </si>
  <si>
    <t>Vypořádání minulých let</t>
  </si>
  <si>
    <t>Příjmiy z poskytnutí služeb a výrobků, přijaté dary na investice(sbírka tělocvična)</t>
  </si>
  <si>
    <t>krátkodobě přijaté půjčky</t>
  </si>
  <si>
    <t>Rozpočtové výdaje údaje jsou v tisících Kč</t>
  </si>
  <si>
    <t>PŘÍJMY - v tisících Kč</t>
  </si>
  <si>
    <t>FINANCOVÁNÍ - třída 8 údaje jsou v tisících</t>
  </si>
  <si>
    <t>Základní školy - odvody příspěvkových organizací</t>
  </si>
  <si>
    <t>Výstavba a údržba místních inženýrských sítí (Radenice na plynovod)</t>
  </si>
  <si>
    <t>******</t>
  </si>
  <si>
    <t>************</t>
  </si>
  <si>
    <t>*******</t>
  </si>
  <si>
    <t>Školní stravování při MŠ A ZŠ - služby peněžních ústavú</t>
  </si>
  <si>
    <t>Kulturní památky (kostely) - nákup ostatních služeb</t>
  </si>
  <si>
    <t>*********</t>
  </si>
  <si>
    <t>Odpady celkem (nebezpečné,komunální a ostatní)</t>
  </si>
  <si>
    <t>Sběr a svoz komunálních odpadů - nákup ostatních služeb</t>
  </si>
  <si>
    <t>Sběr a svoz ostatních odpadů</t>
  </si>
  <si>
    <t>Příspěvek na individuální dopravu - sociální dávky</t>
  </si>
  <si>
    <t>**********</t>
  </si>
  <si>
    <t>Volby do Evropského parlamentu</t>
  </si>
  <si>
    <t>nákup ostatních služeb</t>
  </si>
  <si>
    <t>opravy a udržování</t>
  </si>
  <si>
    <t>Drobný hmotný dlouhodobý majetek</t>
  </si>
  <si>
    <t>Nákup ostatních služeb</t>
  </si>
  <si>
    <t>Účastnický poplatek na konference</t>
  </si>
  <si>
    <t>Ostatní neinv. dotace neziskových a podobných organizací</t>
  </si>
  <si>
    <t>Neinvestiční dotace obcím</t>
  </si>
  <si>
    <t>Ostatní neinv. dotace vdeř. rozo. územní úro</t>
  </si>
  <si>
    <t>Celkem</t>
  </si>
  <si>
    <t>**************************</t>
  </si>
  <si>
    <t>Převody vlastním fondům v rozpočtech úzenní úrovně - převody lastním rozp. Účtům</t>
  </si>
  <si>
    <t>Ostatní činnosti - rezerva</t>
  </si>
  <si>
    <t>výsledek</t>
  </si>
  <si>
    <t xml:space="preserve">uhrazené splátky krátkodobě přijatých půjček </t>
  </si>
  <si>
    <t>Prosrředky na bankovních účtech</t>
  </si>
  <si>
    <t>Ostatní zájmová činnost a rekreace</t>
  </si>
  <si>
    <t xml:space="preserve"> - příjmy z poskytování stužeb a výrobků(ubytovna)</t>
  </si>
  <si>
    <t xml:space="preserve"> - příjmy z pronájmu ost. nemovit.ubytovna </t>
  </si>
  <si>
    <t xml:space="preserve"> - celkem</t>
  </si>
  <si>
    <t>Bytové hospodářství</t>
  </si>
  <si>
    <t xml:space="preserve"> - poskytování služeb</t>
  </si>
  <si>
    <t xml:space="preserve"> - pronájmy pozemků</t>
  </si>
  <si>
    <t xml:space="preserve"> - příjmy z pronájmu byty</t>
  </si>
  <si>
    <t xml:space="preserve"> - celkém</t>
  </si>
  <si>
    <t>Nebytové prostory</t>
  </si>
  <si>
    <t xml:space="preserve"> - poskytování služeb a výrobků</t>
  </si>
  <si>
    <t xml:space="preserve"> - příjmy z pronájmu nebytových prostor</t>
  </si>
  <si>
    <t>Pohřebnictví</t>
  </si>
  <si>
    <t>Komunální služby a územní rozvoj</t>
  </si>
  <si>
    <t xml:space="preserve"> - poskytvání služeb a výrobků</t>
  </si>
  <si>
    <t xml:space="preserve"> - nekapitálové příspěvky a náhrady</t>
  </si>
  <si>
    <t xml:space="preserve"> - služby</t>
  </si>
  <si>
    <t xml:space="preserve"> - úroky z bank účtů</t>
  </si>
  <si>
    <t>Obecné příjmy z finančních operací</t>
  </si>
  <si>
    <t xml:space="preserve"> - nekapitálové příspěvky a náhtrady</t>
  </si>
  <si>
    <t xml:space="preserve"> - nákup materiálu</t>
  </si>
  <si>
    <t>Lesní hospodářství</t>
  </si>
  <si>
    <t xml:space="preserve"> - pohonné hmoty a maziva</t>
  </si>
  <si>
    <t xml:space="preserve"> - ostatní osobní výdaje</t>
  </si>
  <si>
    <t xml:space="preserve"> - služby peněžních ústavů</t>
  </si>
  <si>
    <t>Silnice</t>
  </si>
  <si>
    <t xml:space="preserve"> - konzultační</t>
  </si>
  <si>
    <t xml:space="preserve"> - nákup ostatních služeb(oprava komunikací, zim. údržba)</t>
  </si>
  <si>
    <t xml:space="preserve"> - opravy a udržování</t>
  </si>
  <si>
    <t xml:space="preserve"> - pozemky</t>
  </si>
  <si>
    <t xml:space="preserve"> - drobný hmotný dlouhodobý majetek</t>
  </si>
  <si>
    <t>Ostatní záležitosti pozemních komunikací</t>
  </si>
  <si>
    <t xml:space="preserve"> - budovy (čekárna Dolní Bory)</t>
  </si>
  <si>
    <t xml:space="preserve"> -celkem</t>
  </si>
  <si>
    <t>Odvádění a čištění odpadních vod</t>
  </si>
  <si>
    <t xml:space="preserve"> - povinné poj. na soc. zabezpečení</t>
  </si>
  <si>
    <t xml:space="preserve"> - ostatní povinné pojistné</t>
  </si>
  <si>
    <t xml:space="preserve"> - nákup materiálu j.n.</t>
  </si>
  <si>
    <t xml:space="preserve"> - úroky vlastní</t>
  </si>
  <si>
    <t xml:space="preserve"> - elektrická energie</t>
  </si>
  <si>
    <t xml:space="preserve"> - nákup ostatních služeb</t>
  </si>
  <si>
    <t xml:space="preserve"> - poskytnuté neinvestiční příspěvky a náhr.</t>
  </si>
  <si>
    <t xml:space="preserve"> - budovy</t>
  </si>
  <si>
    <t xml:space="preserve"> - služby pošt </t>
  </si>
  <si>
    <t xml:space="preserve"> - pohoštění</t>
  </si>
  <si>
    <t xml:space="preserve"> - neinvestiční příspěvky zřízeným PO</t>
  </si>
  <si>
    <t xml:space="preserve"> - budovy (rekonstrukce a přístavba ZŠ)</t>
  </si>
  <si>
    <t>Činnosti knihovnické</t>
  </si>
  <si>
    <t xml:space="preserve"> - služby telekomunikací a radiokomunikací</t>
  </si>
  <si>
    <t xml:space="preserve"> - ostatní neinvestiční dotace</t>
  </si>
  <si>
    <t>Kronika</t>
  </si>
  <si>
    <t xml:space="preserve"> - nákup ostetních služeb</t>
  </si>
  <si>
    <t>Rozhlas televize</t>
  </si>
  <si>
    <t xml:space="preserve"> - drobný hmotný dlouhodobý majetek(videokazeta o obci)</t>
  </si>
  <si>
    <t>Ostatní záležitosti kultury</t>
  </si>
  <si>
    <t xml:space="preserve"> - nákup mat.(odznaky, publikace o obci, pohlednice)</t>
  </si>
  <si>
    <t xml:space="preserve"> - věcné dary(SPOZ)</t>
  </si>
  <si>
    <t xml:space="preserve"> - dary obyvatelstvu</t>
  </si>
  <si>
    <t>Ostatní zájmová čínnost a rekreace</t>
  </si>
  <si>
    <t xml:space="preserve"> - drobný hmotný dlouhobobý majetek(tur. ubytovna)</t>
  </si>
  <si>
    <t xml:space="preserve"> - plyn </t>
  </si>
  <si>
    <t xml:space="preserve"> - opravy a udržováníé</t>
  </si>
  <si>
    <t>Nebytové hospodářství</t>
  </si>
  <si>
    <t xml:space="preserve"> - neinvestiční půjčky obyvatelstvu (FRB)</t>
  </si>
  <si>
    <t>Ostatní progran rozvoje bydlení</t>
  </si>
  <si>
    <t xml:space="preserve"> - investiční půjčky obyvatelstvu (FRB)</t>
  </si>
  <si>
    <t xml:space="preserve"> - celkem (FRB)</t>
  </si>
  <si>
    <t>Veřejné osvětlení</t>
  </si>
  <si>
    <t xml:space="preserve"> - nákup ostatních služeb </t>
  </si>
  <si>
    <t xml:space="preserve"> - ostatní nákup dlouhodobého nehmotného majetku</t>
  </si>
  <si>
    <t>Územní plánování</t>
  </si>
  <si>
    <t xml:space="preserve"> - služby pošt</t>
  </si>
  <si>
    <t>Sběr a svoz nebezpečných odpadů</t>
  </si>
  <si>
    <t>Péče o vzhled obcí a veřejnou zeleň</t>
  </si>
  <si>
    <t xml:space="preserve"> - ostatní platby za provedenou práci jinde</t>
  </si>
  <si>
    <t>Požární ochrana</t>
  </si>
  <si>
    <t xml:space="preserve"> - ostatní povinné pojistné placené zaměstn</t>
  </si>
  <si>
    <t xml:space="preserve"> - služby školení a vzdělávání</t>
  </si>
  <si>
    <t xml:space="preserve"> - cestovné</t>
  </si>
  <si>
    <t xml:space="preserve"> - odměny členům zastupitelstva</t>
  </si>
  <si>
    <t>Zastupitelstva obcí</t>
  </si>
  <si>
    <t xml:space="preserve"> - povinné poj. na soc. zab. a přísp. na st. pol</t>
  </si>
  <si>
    <t xml:space="preserve"> - povinné poj. na veřejné zdravotní pojištění</t>
  </si>
  <si>
    <t xml:space="preserve"> - ostatní povonné pojistné hrazené zaměstnavatelem</t>
  </si>
  <si>
    <t xml:space="preserve"> - ostatní poltby za provedenou práci jinde </t>
  </si>
  <si>
    <t xml:space="preserve"> - ostatní povonné pojistné plscené zaměstnavatelem</t>
  </si>
  <si>
    <t>Obecné příjmy a výdaje z finančních operací</t>
  </si>
  <si>
    <t>Ostatní finanční operace</t>
  </si>
  <si>
    <t xml:space="preserve"> - platby daní a poplatků</t>
  </si>
  <si>
    <t xml:space="preserve"> - vratky transf. poskyt. v min. rozp. odb. ve</t>
  </si>
  <si>
    <t>Finanční vypořádání minulých let</t>
  </si>
  <si>
    <t xml:space="preserve"> - výdaje finan. vypoř. min. let mezi kraje</t>
  </si>
  <si>
    <t xml:space="preserve"> - budovy (projekt byty nad obecním úřadem)</t>
  </si>
  <si>
    <t>Přísp. na provoz družiny</t>
  </si>
  <si>
    <t xml:space="preserve"> - prodej krátk. a drobného dloho</t>
  </si>
  <si>
    <t>rok- datum</t>
  </si>
  <si>
    <t>rok - datum</t>
  </si>
  <si>
    <t>ostatní osobní náklady</t>
  </si>
  <si>
    <t>za 9/2004</t>
  </si>
  <si>
    <t xml:space="preserve"> - příjmy z pronájmu movitých věcí</t>
  </si>
  <si>
    <t xml:space="preserve"> - neidentifikované příjmy</t>
  </si>
  <si>
    <t>Školní stravování při MŠ A ZŠ - nákup dlouhodobého hmotného majetku</t>
  </si>
  <si>
    <t>Platby daní a poplalků</t>
  </si>
  <si>
    <t>předpoklad</t>
  </si>
  <si>
    <t xml:space="preserve">Požární ochrana - příjmy z prodeje </t>
  </si>
  <si>
    <t>Ostatní záležitosti sdělovacích prostředků - služby pošt (2005 - kabelová televize)</t>
  </si>
  <si>
    <t>Volby do zastupitelstev územních samosprávných celků</t>
  </si>
  <si>
    <t>- celkem</t>
  </si>
  <si>
    <t xml:space="preserve"> - přijaté nekapitálové příspěvky a náklady</t>
  </si>
  <si>
    <t xml:space="preserve"> - příjmy z prodeje majetkových podílů</t>
  </si>
  <si>
    <t xml:space="preserve"> - příjmy z prodeje pozemků</t>
  </si>
  <si>
    <t xml:space="preserve"> - přijaté pojistné náhrady</t>
  </si>
  <si>
    <t xml:space="preserve">návrh </t>
  </si>
  <si>
    <t>Základní školy (ZŠ)</t>
  </si>
  <si>
    <t>Střední odborné školy</t>
  </si>
  <si>
    <t xml:space="preserve"> - neinvestiční příspěvek ostatním příspěvk.</t>
  </si>
  <si>
    <t xml:space="preserve"> - knihy</t>
  </si>
  <si>
    <t>Zachování a obnova kulturních památek</t>
  </si>
  <si>
    <t>*</t>
  </si>
  <si>
    <t>výstavba a údržba místních inženýrských sítí</t>
  </si>
  <si>
    <t xml:space="preserve"> - opravy a udržování </t>
  </si>
  <si>
    <t xml:space="preserve"> - inv. dotace nefinančním podnik subjektům</t>
  </si>
  <si>
    <t xml:space="preserve"> - účastnické poplatky na konference</t>
  </si>
  <si>
    <t xml:space="preserve">Územní rozvoj </t>
  </si>
  <si>
    <t xml:space="preserve"> - ostatní neinv. dotace veř. rozp. územní </t>
  </si>
  <si>
    <t>Potraviny</t>
  </si>
  <si>
    <t>Pohonné hmoty a maziva</t>
  </si>
  <si>
    <t>Nájemné</t>
  </si>
  <si>
    <t>Věcné dary</t>
  </si>
  <si>
    <t>Akt.dl.operace říz.likv.</t>
  </si>
  <si>
    <t>návrh 2006</t>
  </si>
  <si>
    <t>Poplatek z výherních hracích přístrojů</t>
  </si>
  <si>
    <t>skutečnost</t>
  </si>
  <si>
    <t>návrh</t>
  </si>
  <si>
    <t>Základní školy - přijaté pojistné náhrady</t>
  </si>
  <si>
    <t>Požární ochrana - přijaté nekapitálové příspěvky a náhrady</t>
  </si>
  <si>
    <t xml:space="preserve"> - příjmy z prodeje</t>
  </si>
  <si>
    <t xml:space="preserve"> - uhrady sankcí jiným rozpočtům</t>
  </si>
  <si>
    <t xml:space="preserve"> Mezinárodní spolupráce ve vzdělávání</t>
  </si>
  <si>
    <t>Ostatní záležitosti vzdělávání</t>
  </si>
  <si>
    <t xml:space="preserve"> - věcné dary</t>
  </si>
  <si>
    <t xml:space="preserve"> - neinvestiční dotace ops</t>
  </si>
  <si>
    <t xml:space="preserve"> - neinv dotace OS</t>
  </si>
  <si>
    <t>Kultura (KD,SPOZ, knihovna, kostel, rozhlas, divadlo) - celkem</t>
  </si>
  <si>
    <t>Divadelní činnost - ostatní osobní výdaje</t>
  </si>
  <si>
    <t xml:space="preserve"> - služby poš</t>
  </si>
  <si>
    <t xml:space="preserve"> - stužby peněžních ústavu</t>
  </si>
  <si>
    <t xml:space="preserve"> -pozemky</t>
  </si>
  <si>
    <t>Předškolní zařízení (MŠ) - celkem</t>
  </si>
  <si>
    <t>investiční přijaté dotace od krajů ( čekárna Dolní Bory, r. 2007 projekt kanalizaca)</t>
  </si>
  <si>
    <t xml:space="preserve"> - budovy ( r. 2007 projekt kanalizace)</t>
  </si>
  <si>
    <t xml:space="preserve"> Pomoc zdravotně postiženým - ostatní neinv dotace</t>
  </si>
  <si>
    <t xml:space="preserve"> -služby školení a vzdělávání</t>
  </si>
  <si>
    <t xml:space="preserve"> - ostatní neinv. dotace nezisk. a podob. org.</t>
  </si>
  <si>
    <t xml:space="preserve"> - drobný hmotný majetek (kontejnery)</t>
  </si>
  <si>
    <t>Volby do Parlamentu ČR</t>
  </si>
  <si>
    <t xml:space="preserve"> - ostatní nedaňové příjmy</t>
  </si>
  <si>
    <t>Odvádění a čiš. odp vod (pojistné)</t>
  </si>
  <si>
    <t>Ostatní rozvoj bydlení - příjmy z úrokú</t>
  </si>
  <si>
    <t xml:space="preserve"> - opravy a udržování (chodník DB)</t>
  </si>
  <si>
    <t>Využití volného času dětí a mládeže - ost. inv. dotace veř. rozpočtům</t>
  </si>
  <si>
    <t xml:space="preserve"> - programové vybavení</t>
  </si>
  <si>
    <t>Výsledek hospodaření obce v minulých lelech</t>
  </si>
  <si>
    <t>rok</t>
  </si>
  <si>
    <t>rozdíl</t>
  </si>
  <si>
    <t>celkové příjmy po konsolidaci</t>
  </si>
  <si>
    <t>celkové výdaje po konsolidaci</t>
  </si>
  <si>
    <t>Činnosti muzeí a galerií</t>
  </si>
  <si>
    <t xml:space="preserve">Neinv. dotace  </t>
  </si>
  <si>
    <t>Invest. přijaté dotace ze stát. fondů</t>
  </si>
  <si>
    <t xml:space="preserve">Invest. přijaté dotace </t>
  </si>
  <si>
    <t xml:space="preserve">investiční přijaté dotace </t>
  </si>
  <si>
    <t xml:space="preserve"> - prodeje majetkových podílů</t>
  </si>
  <si>
    <t>výsladek</t>
  </si>
  <si>
    <t>X.2007</t>
  </si>
  <si>
    <t>odvod z výtěžku provozování loterií</t>
  </si>
  <si>
    <t>ostatní záležitosti vzdělávání</t>
  </si>
  <si>
    <t>ostatní přijaté vratky transferů</t>
  </si>
  <si>
    <t xml:space="preserve"> - ostatní příjmy z vlastní činnosti</t>
  </si>
  <si>
    <t>Sběr a svoz nebezpečných odpadů(posk. služeb)</t>
  </si>
  <si>
    <t>Péče o vzhled a obcí a veřejnou zeleň</t>
  </si>
  <si>
    <t xml:space="preserve"> - platy zaměstnanců v pracovním poměru</t>
  </si>
  <si>
    <t xml:space="preserve"> - povinné poj. na soc. a přísp. na st. Pol</t>
  </si>
  <si>
    <t xml:space="preserve"> - povinné pojistné na úrazové pojištění</t>
  </si>
  <si>
    <t xml:space="preserve"> - poskytnuté zálohy vlastní pokladně</t>
  </si>
  <si>
    <t xml:space="preserve"> - ostatní poskytované zálohy a jistiny</t>
  </si>
  <si>
    <t xml:space="preserve"> - neinvestiční příspěvky ostatním PO</t>
  </si>
  <si>
    <t xml:space="preserve"> - budovy, haly </t>
  </si>
  <si>
    <t xml:space="preserve"> - nájemné</t>
  </si>
  <si>
    <t xml:space="preserve"> - ostatní výdaje z finanč. vypořádání minu</t>
  </si>
  <si>
    <t xml:space="preserve"> - knihy, učební pomůcky a tisk</t>
  </si>
  <si>
    <t>Ostatní činnost k ochraně ovzduší</t>
  </si>
  <si>
    <t xml:space="preserve"> - ostatní platy</t>
  </si>
  <si>
    <t>Osobní asist., peč. služba a podpora samot. bydlení</t>
  </si>
  <si>
    <t xml:space="preserve"> - neinvestiční transfery občanským sdružením</t>
  </si>
  <si>
    <t>X. 07</t>
  </si>
  <si>
    <t xml:space="preserve">Budovy, haly a stavby </t>
  </si>
  <si>
    <t xml:space="preserve"> - budovy </t>
  </si>
  <si>
    <t>investiční přijaté transfery od obcí</t>
  </si>
  <si>
    <t>Plyn</t>
  </si>
  <si>
    <t xml:space="preserve"> - budovy haly</t>
  </si>
  <si>
    <t>vodní díla ( Horník)</t>
  </si>
  <si>
    <r>
      <t>ROZPOČET  r 2008</t>
    </r>
    <r>
      <rPr>
        <b/>
        <sz val="12"/>
        <rFont val="Arial"/>
        <family val="2"/>
      </rPr>
      <t xml:space="preserve">                                     </t>
    </r>
    <r>
      <rPr>
        <b/>
        <sz val="22"/>
        <rFont val="Arial"/>
        <family val="2"/>
      </rPr>
      <t xml:space="preserve">   </t>
    </r>
  </si>
  <si>
    <r>
      <t xml:space="preserve"> - </t>
    </r>
    <r>
      <rPr>
        <sz val="10"/>
        <rFont val="Arial"/>
        <family val="2"/>
      </rPr>
      <t>platy zaměstnanců v pracovním poměru</t>
    </r>
  </si>
  <si>
    <t xml:space="preserve"> - povinné poj. na soc. zab. a přísp. na st. Pol</t>
  </si>
  <si>
    <t xml:space="preserve"> - neinvestiční transfery obyvatelstvu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</si>
</sst>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F400]h:mm:ss\ AM/PM"/>
    <numFmt numFmtId="170" formatCode="#,##0.00_ ;\-#,##0.00\ "/>
    <numFmt numFmtId="171" formatCode="0.0"/>
    <numFmt numFmtId="172" formatCode="#,##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7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5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dashed"/>
      <bottom style="hair"/>
    </border>
    <border>
      <left style="hair"/>
      <right style="hair"/>
      <top style="hair"/>
      <bottom style="dashed"/>
    </border>
    <border>
      <left style="hair"/>
      <right style="hair"/>
      <top style="dashed"/>
      <bottom style="dashed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dashed"/>
    </border>
    <border>
      <left style="thin"/>
      <right style="hair"/>
      <top style="dashed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double"/>
      <bottom style="hair"/>
    </border>
    <border>
      <left style="hair"/>
      <right style="thin"/>
      <top style="hair"/>
      <bottom style="dashed"/>
    </border>
    <border>
      <left style="hair"/>
      <right style="thin"/>
      <top style="dashed"/>
      <bottom style="dashed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 style="thin"/>
      <top style="dashed"/>
      <bottom style="hair"/>
    </border>
    <border>
      <left style="hair"/>
      <right style="hair"/>
      <top style="hair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 style="hair"/>
      <top style="dotted"/>
      <bottom style="hair"/>
    </border>
    <border>
      <left style="hair"/>
      <right style="hair"/>
      <top>
        <color indexed="63"/>
      </top>
      <bottom style="dashed"/>
    </border>
    <border>
      <left style="hair"/>
      <right style="thin"/>
      <top style="hair"/>
      <bottom style="dotted"/>
    </border>
    <border>
      <left style="hair"/>
      <right style="thin"/>
      <top style="dashed"/>
      <bottom style="dotted"/>
    </border>
    <border>
      <left style="hair"/>
      <right style="hair"/>
      <top style="dashed"/>
      <bottom style="thin"/>
    </border>
    <border>
      <left style="hair"/>
      <right style="thin"/>
      <top style="dashed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dashed"/>
      <bottom style="dashed"/>
    </border>
    <border>
      <left style="thin"/>
      <right style="hair"/>
      <top style="dashed"/>
      <bottom style="dotted"/>
    </border>
    <border>
      <left style="thin"/>
      <right style="hair"/>
      <top style="dotted"/>
      <bottom style="dotted"/>
    </border>
    <border>
      <left style="thin"/>
      <right style="hair"/>
      <top style="dotted"/>
      <bottom style="dashed"/>
    </border>
    <border>
      <left style="thin"/>
      <right style="hair"/>
      <top style="dotted"/>
      <bottom style="hair"/>
    </border>
    <border>
      <left style="thin"/>
      <right style="hair"/>
      <top style="hair"/>
      <bottom style="dotted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ashed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ashed"/>
    </border>
    <border>
      <left>
        <color indexed="63"/>
      </left>
      <right style="thin"/>
      <top style="dashed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ashed"/>
    </border>
    <border>
      <left style="hair"/>
      <right>
        <color indexed="63"/>
      </right>
      <top style="dashed"/>
      <bottom style="dashed"/>
    </border>
    <border>
      <left style="hair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>
        <color indexed="63"/>
      </left>
      <right style="thin"/>
      <top style="hair"/>
      <bottom style="dotted"/>
    </border>
    <border>
      <left style="hair"/>
      <right style="thin"/>
      <top style="dotted"/>
      <bottom style="hair"/>
    </border>
    <border>
      <left style="hair"/>
      <right>
        <color indexed="63"/>
      </right>
      <top style="hair"/>
      <bottom style="dotted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dashed"/>
      <bottom style="dotted"/>
    </border>
    <border>
      <left style="hair"/>
      <right style="hair"/>
      <top style="dotted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hair"/>
      <right style="thin"/>
      <top style="dashed"/>
      <bottom>
        <color indexed="63"/>
      </bottom>
    </border>
    <border>
      <left style="hair"/>
      <right>
        <color indexed="63"/>
      </right>
      <top>
        <color indexed="63"/>
      </top>
      <bottom style="dash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thin"/>
      <right style="hair"/>
      <top style="dashed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dashed"/>
    </border>
    <border>
      <left style="thin"/>
      <right style="hair"/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 style="double"/>
      <bottom style="hair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hair"/>
      <bottom style="dotted"/>
    </border>
    <border>
      <left style="thin"/>
      <right style="thin"/>
      <top style="dotted"/>
      <bottom style="hair"/>
    </border>
    <border>
      <left style="hair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ashed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otted"/>
      <top style="thin"/>
      <bottom style="dashed"/>
    </border>
    <border>
      <left>
        <color indexed="63"/>
      </left>
      <right style="dashed"/>
      <top style="dashed"/>
      <bottom style="hair"/>
    </border>
    <border>
      <left>
        <color indexed="63"/>
      </left>
      <right style="dashed"/>
      <top style="hair"/>
      <bottom style="hair"/>
    </border>
    <border>
      <left>
        <color indexed="63"/>
      </left>
      <right style="dashed"/>
      <top style="hair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30">
    <xf numFmtId="0" fontId="0" fillId="0" borderId="0" xfId="0" applyAlignment="1">
      <alignment/>
    </xf>
    <xf numFmtId="9" fontId="0" fillId="0" borderId="0" xfId="48" applyFont="1" applyAlignment="1">
      <alignment/>
    </xf>
    <xf numFmtId="0" fontId="0" fillId="0" borderId="0" xfId="0" applyBorder="1" applyAlignment="1" applyProtection="1">
      <alignment/>
      <protection hidden="1" locked="0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 applyProtection="1">
      <alignment/>
      <protection hidden="1"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 hidden="1" locked="0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left"/>
      <protection hidden="1" locked="0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0" fillId="0" borderId="10" xfId="0" applyBorder="1" applyAlignment="1">
      <alignment/>
    </xf>
    <xf numFmtId="0" fontId="0" fillId="0" borderId="10" xfId="0" applyFill="1" applyBorder="1" applyAlignment="1" applyProtection="1">
      <alignment horizontal="left"/>
      <protection hidden="1" locked="0"/>
    </xf>
    <xf numFmtId="0" fontId="0" fillId="0" borderId="10" xfId="0" applyFont="1" applyBorder="1" applyAlignment="1">
      <alignment/>
    </xf>
    <xf numFmtId="49" fontId="1" fillId="0" borderId="0" xfId="0" applyNumberFormat="1" applyFont="1" applyBorder="1" applyAlignment="1" applyProtection="1">
      <alignment horizontal="center"/>
      <protection hidden="1" locked="0"/>
    </xf>
    <xf numFmtId="4" fontId="0" fillId="33" borderId="0" xfId="0" applyNumberFormat="1" applyFill="1" applyAlignment="1">
      <alignment/>
    </xf>
    <xf numFmtId="0" fontId="6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left"/>
      <protection hidden="1" locked="0"/>
    </xf>
    <xf numFmtId="0" fontId="0" fillId="0" borderId="14" xfId="0" applyBorder="1" applyAlignment="1">
      <alignment horizontal="center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14" xfId="0" applyBorder="1" applyAlignment="1" applyProtection="1">
      <alignment horizontal="left"/>
      <protection hidden="1" locked="0"/>
    </xf>
    <xf numFmtId="0" fontId="0" fillId="0" borderId="15" xfId="0" applyBorder="1" applyAlignment="1">
      <alignment horizontal="center"/>
    </xf>
    <xf numFmtId="0" fontId="0" fillId="0" borderId="15" xfId="0" applyBorder="1" applyAlignment="1" applyProtection="1">
      <alignment horizontal="center"/>
      <protection hidden="1" locked="0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 applyProtection="1">
      <alignment/>
      <protection hidden="1" locked="0"/>
    </xf>
    <xf numFmtId="0" fontId="0" fillId="0" borderId="16" xfId="0" applyBorder="1" applyAlignment="1" applyProtection="1">
      <alignment horizontal="center"/>
      <protection hidden="1" locked="0"/>
    </xf>
    <xf numFmtId="4" fontId="0" fillId="0" borderId="17" xfId="0" applyNumberFormat="1" applyFill="1" applyBorder="1" applyAlignment="1">
      <alignment/>
    </xf>
    <xf numFmtId="0" fontId="0" fillId="0" borderId="18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/>
      <protection hidden="1" locked="0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 applyProtection="1">
      <alignment horizontal="center"/>
      <protection hidden="1" locked="0"/>
    </xf>
    <xf numFmtId="0" fontId="1" fillId="0" borderId="21" xfId="0" applyFont="1" applyBorder="1" applyAlignment="1" applyProtection="1">
      <alignment horizontal="left"/>
      <protection hidden="1" locked="0"/>
    </xf>
    <xf numFmtId="4" fontId="0" fillId="0" borderId="22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" fontId="0" fillId="0" borderId="25" xfId="0" applyNumberFormat="1" applyBorder="1" applyAlignment="1">
      <alignment/>
    </xf>
    <xf numFmtId="4" fontId="1" fillId="0" borderId="26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4" fontId="1" fillId="0" borderId="27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1" fillId="0" borderId="12" xfId="0" applyFont="1" applyBorder="1" applyAlignment="1" applyProtection="1">
      <alignment horizontal="left"/>
      <protection hidden="1" locked="0"/>
    </xf>
    <xf numFmtId="0" fontId="1" fillId="0" borderId="13" xfId="0" applyFont="1" applyBorder="1" applyAlignment="1" applyProtection="1">
      <alignment horizontal="left"/>
      <protection hidden="1" locked="0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" fontId="0" fillId="0" borderId="25" xfId="0" applyNumberForma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4" fontId="0" fillId="0" borderId="13" xfId="0" applyNumberFormat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4" fontId="1" fillId="34" borderId="13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4" fontId="1" fillId="34" borderId="14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1" fillId="0" borderId="33" xfId="0" applyFont="1" applyFill="1" applyBorder="1" applyAlignment="1">
      <alignment/>
    </xf>
    <xf numFmtId="4" fontId="1" fillId="0" borderId="32" xfId="0" applyNumberFormat="1" applyFont="1" applyBorder="1" applyAlignment="1">
      <alignment/>
    </xf>
    <xf numFmtId="0" fontId="0" fillId="0" borderId="34" xfId="0" applyFill="1" applyBorder="1" applyAlignment="1">
      <alignment/>
    </xf>
    <xf numFmtId="4" fontId="0" fillId="0" borderId="35" xfId="0" applyNumberFormat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1" fillId="0" borderId="36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Fill="1" applyBorder="1" applyAlignment="1">
      <alignment horizontal="center"/>
    </xf>
    <xf numFmtId="4" fontId="1" fillId="0" borderId="35" xfId="0" applyNumberFormat="1" applyFont="1" applyBorder="1" applyAlignment="1">
      <alignment horizontal="right"/>
    </xf>
    <xf numFmtId="4" fontId="1" fillId="0" borderId="13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0" fillId="0" borderId="36" xfId="0" applyBorder="1" applyAlignment="1">
      <alignment/>
    </xf>
    <xf numFmtId="4" fontId="1" fillId="0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4" fontId="1" fillId="0" borderId="38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4" fontId="1" fillId="34" borderId="39" xfId="0" applyNumberFormat="1" applyFont="1" applyFill="1" applyBorder="1" applyAlignment="1">
      <alignment/>
    </xf>
    <xf numFmtId="4" fontId="1" fillId="34" borderId="2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4" fontId="1" fillId="34" borderId="27" xfId="0" applyNumberFormat="1" applyFont="1" applyFill="1" applyBorder="1" applyAlignment="1">
      <alignment/>
    </xf>
    <xf numFmtId="4" fontId="0" fillId="0" borderId="32" xfId="0" applyNumberForma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0" xfId="0" applyFill="1" applyBorder="1" applyAlignment="1">
      <alignment horizontal="center"/>
    </xf>
    <xf numFmtId="0" fontId="1" fillId="0" borderId="40" xfId="0" applyFont="1" applyFill="1" applyBorder="1" applyAlignment="1">
      <alignment/>
    </xf>
    <xf numFmtId="4" fontId="1" fillId="34" borderId="41" xfId="0" applyNumberFormat="1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hidden="1" locked="0"/>
    </xf>
    <xf numFmtId="0" fontId="0" fillId="0" borderId="29" xfId="0" applyBorder="1" applyAlignment="1" applyProtection="1">
      <alignment horizontal="center"/>
      <protection hidden="1" locked="0"/>
    </xf>
    <xf numFmtId="0" fontId="0" fillId="0" borderId="29" xfId="0" applyBorder="1" applyAlignment="1" applyProtection="1">
      <alignment horizontal="left"/>
      <protection hidden="1" locked="0"/>
    </xf>
    <xf numFmtId="4" fontId="0" fillId="0" borderId="29" xfId="0" applyNumberFormat="1" applyFill="1" applyBorder="1" applyAlignment="1">
      <alignment/>
    </xf>
    <xf numFmtId="4" fontId="0" fillId="0" borderId="29" xfId="0" applyNumberForma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12" xfId="0" applyBorder="1" applyAlignment="1" applyProtection="1">
      <alignment/>
      <protection hidden="1" locked="0"/>
    </xf>
    <xf numFmtId="0" fontId="0" fillId="0" borderId="12" xfId="0" applyBorder="1" applyAlignment="1" applyProtection="1">
      <alignment horizontal="left"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0" fillId="0" borderId="13" xfId="0" applyBorder="1" applyAlignment="1">
      <alignment/>
    </xf>
    <xf numFmtId="0" fontId="0" fillId="0" borderId="50" xfId="0" applyFill="1" applyBorder="1" applyAlignment="1">
      <alignment/>
    </xf>
    <xf numFmtId="0" fontId="0" fillId="0" borderId="50" xfId="0" applyFill="1" applyBorder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  <protection hidden="1" locked="0"/>
    </xf>
    <xf numFmtId="0" fontId="0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21" xfId="0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52" xfId="0" applyNumberFormat="1" applyBorder="1" applyAlignment="1">
      <alignment/>
    </xf>
    <xf numFmtId="4" fontId="0" fillId="0" borderId="53" xfId="0" applyNumberForma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54" xfId="0" applyNumberFormat="1" applyBorder="1" applyAlignment="1">
      <alignment/>
    </xf>
    <xf numFmtId="4" fontId="0" fillId="0" borderId="55" xfId="0" applyNumberFormat="1" applyBorder="1" applyAlignment="1">
      <alignment/>
    </xf>
    <xf numFmtId="4" fontId="1" fillId="0" borderId="56" xfId="0" applyNumberFormat="1" applyFont="1" applyBorder="1" applyAlignment="1">
      <alignment/>
    </xf>
    <xf numFmtId="4" fontId="1" fillId="34" borderId="53" xfId="0" applyNumberFormat="1" applyFont="1" applyFill="1" applyBorder="1" applyAlignment="1">
      <alignment/>
    </xf>
    <xf numFmtId="4" fontId="1" fillId="34" borderId="57" xfId="0" applyNumberFormat="1" applyFont="1" applyFill="1" applyBorder="1" applyAlignment="1">
      <alignment/>
    </xf>
    <xf numFmtId="4" fontId="0" fillId="0" borderId="58" xfId="0" applyNumberFormat="1" applyBorder="1" applyAlignment="1">
      <alignment/>
    </xf>
    <xf numFmtId="4" fontId="0" fillId="0" borderId="59" xfId="0" applyNumberFormat="1" applyBorder="1" applyAlignment="1">
      <alignment/>
    </xf>
    <xf numFmtId="4" fontId="0" fillId="0" borderId="55" xfId="0" applyNumberFormat="1" applyFont="1" applyBorder="1" applyAlignment="1">
      <alignment horizontal="right"/>
    </xf>
    <xf numFmtId="4" fontId="1" fillId="0" borderId="60" xfId="0" applyNumberFormat="1" applyFont="1" applyBorder="1" applyAlignment="1">
      <alignment horizontal="right"/>
    </xf>
    <xf numFmtId="4" fontId="1" fillId="0" borderId="61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center"/>
    </xf>
    <xf numFmtId="4" fontId="1" fillId="0" borderId="58" xfId="0" applyNumberFormat="1" applyFont="1" applyBorder="1" applyAlignment="1">
      <alignment horizontal="center"/>
    </xf>
    <xf numFmtId="4" fontId="1" fillId="0" borderId="62" xfId="0" applyNumberFormat="1" applyFont="1" applyBorder="1" applyAlignment="1">
      <alignment/>
    </xf>
    <xf numFmtId="4" fontId="0" fillId="0" borderId="63" xfId="0" applyNumberFormat="1" applyBorder="1" applyAlignment="1">
      <alignment/>
    </xf>
    <xf numFmtId="4" fontId="1" fillId="0" borderId="64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0" fontId="0" fillId="0" borderId="18" xfId="0" applyFont="1" applyFill="1" applyBorder="1" applyAlignment="1">
      <alignment horizontal="center"/>
    </xf>
    <xf numFmtId="17" fontId="1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34" borderId="65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66" xfId="0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67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50" xfId="0" applyFont="1" applyFill="1" applyBorder="1" applyAlignment="1">
      <alignment/>
    </xf>
    <xf numFmtId="4" fontId="0" fillId="0" borderId="69" xfId="0" applyNumberFormat="1" applyBorder="1" applyAlignment="1">
      <alignment/>
    </xf>
    <xf numFmtId="0" fontId="1" fillId="0" borderId="32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7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" fillId="0" borderId="70" xfId="0" applyNumberFormat="1" applyFont="1" applyBorder="1" applyAlignment="1">
      <alignment/>
    </xf>
    <xf numFmtId="4" fontId="1" fillId="34" borderId="0" xfId="0" applyNumberFormat="1" applyFont="1" applyFill="1" applyAlignment="1">
      <alignment/>
    </xf>
    <xf numFmtId="0" fontId="0" fillId="0" borderId="50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4" fontId="1" fillId="0" borderId="71" xfId="0" applyNumberFormat="1" applyFont="1" applyBorder="1" applyAlignment="1">
      <alignment/>
    </xf>
    <xf numFmtId="4" fontId="1" fillId="0" borderId="31" xfId="0" applyNumberFormat="1" applyFont="1" applyFill="1" applyBorder="1" applyAlignment="1">
      <alignment/>
    </xf>
    <xf numFmtId="4" fontId="1" fillId="0" borderId="72" xfId="0" applyNumberFormat="1" applyFont="1" applyFill="1" applyBorder="1" applyAlignment="1">
      <alignment/>
    </xf>
    <xf numFmtId="4" fontId="0" fillId="34" borderId="73" xfId="0" applyNumberForma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0" fillId="0" borderId="68" xfId="0" applyNumberFormat="1" applyBorder="1" applyAlignment="1">
      <alignment/>
    </xf>
    <xf numFmtId="14" fontId="0" fillId="0" borderId="0" xfId="0" applyNumberFormat="1" applyAlignment="1">
      <alignment/>
    </xf>
    <xf numFmtId="0" fontId="1" fillId="0" borderId="37" xfId="0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0" fontId="0" fillId="0" borderId="74" xfId="0" applyFont="1" applyBorder="1" applyAlignment="1">
      <alignment horizontal="center"/>
    </xf>
    <xf numFmtId="0" fontId="0" fillId="0" borderId="75" xfId="0" applyBorder="1" applyAlignment="1">
      <alignment/>
    </xf>
    <xf numFmtId="0" fontId="0" fillId="0" borderId="75" xfId="0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77" xfId="0" applyBorder="1" applyAlignment="1">
      <alignment horizontal="center"/>
    </xf>
    <xf numFmtId="0" fontId="0" fillId="0" borderId="42" xfId="0" applyBorder="1" applyAlignment="1" applyProtection="1">
      <alignment horizontal="center"/>
      <protection hidden="1" locked="0"/>
    </xf>
    <xf numFmtId="0" fontId="0" fillId="0" borderId="43" xfId="0" applyBorder="1" applyAlignment="1" applyProtection="1">
      <alignment horizontal="center"/>
      <protection hidden="1" locked="0"/>
    </xf>
    <xf numFmtId="0" fontId="0" fillId="0" borderId="50" xfId="0" applyBorder="1" applyAlignment="1">
      <alignment horizontal="center"/>
    </xf>
    <xf numFmtId="0" fontId="0" fillId="0" borderId="50" xfId="0" applyBorder="1" applyAlignment="1" applyProtection="1">
      <alignment horizontal="center"/>
      <protection hidden="1" locked="0"/>
    </xf>
    <xf numFmtId="0" fontId="1" fillId="0" borderId="50" xfId="0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 horizontal="left"/>
      <protection hidden="1" locked="0"/>
    </xf>
    <xf numFmtId="0" fontId="0" fillId="0" borderId="31" xfId="0" applyFont="1" applyFill="1" applyBorder="1" applyAlignment="1">
      <alignment horizontal="center"/>
    </xf>
    <xf numFmtId="0" fontId="1" fillId="0" borderId="78" xfId="0" applyFont="1" applyFill="1" applyBorder="1" applyAlignment="1">
      <alignment/>
    </xf>
    <xf numFmtId="0" fontId="0" fillId="0" borderId="79" xfId="0" applyBorder="1" applyAlignment="1">
      <alignment/>
    </xf>
    <xf numFmtId="0" fontId="1" fillId="0" borderId="80" xfId="0" applyFont="1" applyBorder="1" applyAlignment="1">
      <alignment/>
    </xf>
    <xf numFmtId="0" fontId="0" fillId="0" borderId="30" xfId="0" applyBorder="1" applyAlignment="1" applyProtection="1">
      <alignment horizontal="center"/>
      <protection hidden="1" locked="0"/>
    </xf>
    <xf numFmtId="0" fontId="0" fillId="0" borderId="37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1" fillId="0" borderId="8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center"/>
      <protection hidden="1" locked="0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hidden="1" locked="0"/>
    </xf>
    <xf numFmtId="0" fontId="1" fillId="0" borderId="15" xfId="0" applyFont="1" applyBorder="1" applyAlignment="1" applyProtection="1">
      <alignment horizontal="left"/>
      <protection hidden="1" locked="0"/>
    </xf>
    <xf numFmtId="0" fontId="1" fillId="0" borderId="82" xfId="0" applyFont="1" applyBorder="1" applyAlignment="1">
      <alignment/>
    </xf>
    <xf numFmtId="0" fontId="0" fillId="0" borderId="83" xfId="0" applyBorder="1" applyAlignment="1" applyProtection="1">
      <alignment horizontal="center"/>
      <protection hidden="1" locked="0"/>
    </xf>
    <xf numFmtId="0" fontId="0" fillId="0" borderId="84" xfId="0" applyBorder="1" applyAlignment="1">
      <alignment/>
    </xf>
    <xf numFmtId="0" fontId="0" fillId="0" borderId="84" xfId="0" applyBorder="1" applyAlignment="1" applyProtection="1">
      <alignment horizontal="center"/>
      <protection hidden="1" locked="0"/>
    </xf>
    <xf numFmtId="0" fontId="0" fillId="0" borderId="84" xfId="0" applyBorder="1" applyAlignment="1" applyProtection="1">
      <alignment horizontal="left"/>
      <protection hidden="1" locked="0"/>
    </xf>
    <xf numFmtId="0" fontId="0" fillId="0" borderId="48" xfId="0" applyBorder="1" applyAlignment="1" applyProtection="1">
      <alignment horizontal="center"/>
      <protection hidden="1" locked="0"/>
    </xf>
    <xf numFmtId="0" fontId="0" fillId="0" borderId="36" xfId="0" applyBorder="1" applyAlignment="1" applyProtection="1">
      <alignment horizontal="center"/>
      <protection hidden="1" locked="0"/>
    </xf>
    <xf numFmtId="0" fontId="0" fillId="0" borderId="36" xfId="0" applyBorder="1" applyAlignment="1" applyProtection="1">
      <alignment horizontal="left"/>
      <protection hidden="1" locked="0"/>
    </xf>
    <xf numFmtId="0" fontId="0" fillId="0" borderId="44" xfId="0" applyBorder="1" applyAlignment="1" applyProtection="1">
      <alignment horizontal="center"/>
      <protection hidden="1" locked="0"/>
    </xf>
    <xf numFmtId="0" fontId="1" fillId="0" borderId="85" xfId="0" applyFont="1" applyBorder="1" applyAlignment="1" applyProtection="1">
      <alignment horizontal="center"/>
      <protection hidden="1" locked="0"/>
    </xf>
    <xf numFmtId="0" fontId="0" fillId="0" borderId="86" xfId="0" applyBorder="1" applyAlignment="1">
      <alignment/>
    </xf>
    <xf numFmtId="0" fontId="1" fillId="0" borderId="86" xfId="0" applyFont="1" applyBorder="1" applyAlignment="1">
      <alignment/>
    </xf>
    <xf numFmtId="0" fontId="0" fillId="0" borderId="13" xfId="0" applyFill="1" applyBorder="1" applyAlignment="1" applyProtection="1">
      <alignment horizontal="left"/>
      <protection hidden="1" locked="0"/>
    </xf>
    <xf numFmtId="0" fontId="0" fillId="0" borderId="66" xfId="0" applyBorder="1" applyAlignment="1">
      <alignment/>
    </xf>
    <xf numFmtId="0" fontId="0" fillId="0" borderId="11" xfId="0" applyBorder="1" applyAlignment="1" applyProtection="1">
      <alignment horizontal="left"/>
      <protection hidden="1" locked="0"/>
    </xf>
    <xf numFmtId="0" fontId="1" fillId="0" borderId="87" xfId="0" applyFont="1" applyFill="1" applyBorder="1" applyAlignment="1">
      <alignment horizontal="center"/>
    </xf>
    <xf numFmtId="0" fontId="1" fillId="0" borderId="78" xfId="0" applyFont="1" applyBorder="1" applyAlignment="1">
      <alignment/>
    </xf>
    <xf numFmtId="17" fontId="1" fillId="0" borderId="79" xfId="0" applyNumberFormat="1" applyFont="1" applyBorder="1" applyAlignment="1">
      <alignment/>
    </xf>
    <xf numFmtId="0" fontId="1" fillId="0" borderId="79" xfId="0" applyFont="1" applyBorder="1" applyAlignment="1">
      <alignment/>
    </xf>
    <xf numFmtId="0" fontId="0" fillId="0" borderId="88" xfId="0" applyFill="1" applyBorder="1" applyAlignment="1">
      <alignment horizontal="center"/>
    </xf>
    <xf numFmtId="0" fontId="0" fillId="0" borderId="88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0" fillId="0" borderId="88" xfId="0" applyBorder="1" applyAlignment="1">
      <alignment/>
    </xf>
    <xf numFmtId="0" fontId="1" fillId="0" borderId="50" xfId="0" applyFont="1" applyBorder="1" applyAlignment="1">
      <alignment/>
    </xf>
    <xf numFmtId="0" fontId="1" fillId="0" borderId="89" xfId="0" applyFont="1" applyFill="1" applyBorder="1" applyAlignment="1">
      <alignment horizontal="center"/>
    </xf>
    <xf numFmtId="172" fontId="0" fillId="0" borderId="10" xfId="0" applyNumberForma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90" xfId="0" applyBorder="1" applyAlignment="1">
      <alignment/>
    </xf>
    <xf numFmtId="172" fontId="11" fillId="0" borderId="91" xfId="0" applyNumberFormat="1" applyFont="1" applyFill="1" applyBorder="1" applyAlignment="1">
      <alignment/>
    </xf>
    <xf numFmtId="172" fontId="10" fillId="0" borderId="91" xfId="0" applyNumberFormat="1" applyFont="1" applyBorder="1" applyAlignment="1">
      <alignment/>
    </xf>
    <xf numFmtId="172" fontId="0" fillId="0" borderId="92" xfId="0" applyNumberFormat="1" applyFill="1" applyBorder="1" applyAlignment="1">
      <alignment/>
    </xf>
    <xf numFmtId="172" fontId="0" fillId="0" borderId="92" xfId="0" applyNumberFormat="1" applyFont="1" applyFill="1" applyBorder="1" applyAlignment="1">
      <alignment/>
    </xf>
    <xf numFmtId="172" fontId="1" fillId="34" borderId="93" xfId="0" applyNumberFormat="1" applyFont="1" applyFill="1" applyBorder="1" applyAlignment="1">
      <alignment/>
    </xf>
    <xf numFmtId="172" fontId="0" fillId="0" borderId="92" xfId="0" applyNumberFormat="1" applyBorder="1" applyAlignment="1">
      <alignment horizontal="right"/>
    </xf>
    <xf numFmtId="0" fontId="1" fillId="0" borderId="94" xfId="0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4" fontId="10" fillId="0" borderId="91" xfId="0" applyNumberFormat="1" applyFont="1" applyBorder="1" applyAlignment="1">
      <alignment/>
    </xf>
    <xf numFmtId="172" fontId="1" fillId="0" borderId="95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96" xfId="0" applyFont="1" applyBorder="1" applyAlignment="1">
      <alignment/>
    </xf>
    <xf numFmtId="0" fontId="1" fillId="0" borderId="96" xfId="0" applyFont="1" applyBorder="1" applyAlignment="1">
      <alignment horizontal="center"/>
    </xf>
    <xf numFmtId="17" fontId="1" fillId="0" borderId="96" xfId="0" applyNumberFormat="1" applyFont="1" applyBorder="1" applyAlignment="1">
      <alignment/>
    </xf>
    <xf numFmtId="172" fontId="0" fillId="0" borderId="84" xfId="0" applyNumberFormat="1" applyFill="1" applyBorder="1" applyAlignment="1">
      <alignment/>
    </xf>
    <xf numFmtId="172" fontId="0" fillId="0" borderId="97" xfId="0" applyNumberFormat="1" applyFill="1" applyBorder="1" applyAlignment="1">
      <alignment/>
    </xf>
    <xf numFmtId="172" fontId="0" fillId="0" borderId="98" xfId="0" applyNumberFormat="1" applyFill="1" applyBorder="1" applyAlignment="1">
      <alignment/>
    </xf>
    <xf numFmtId="172" fontId="0" fillId="0" borderId="99" xfId="0" applyNumberFormat="1" applyFill="1" applyBorder="1" applyAlignment="1">
      <alignment/>
    </xf>
    <xf numFmtId="172" fontId="0" fillId="0" borderId="36" xfId="0" applyNumberFormat="1" applyFill="1" applyBorder="1" applyAlignment="1">
      <alignment/>
    </xf>
    <xf numFmtId="172" fontId="0" fillId="0" borderId="61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7" xfId="0" applyNumberFormat="1" applyFill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92" xfId="0" applyNumberFormat="1" applyBorder="1" applyAlignment="1">
      <alignment/>
    </xf>
    <xf numFmtId="172" fontId="1" fillId="0" borderId="13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172" fontId="1" fillId="0" borderId="26" xfId="0" applyNumberFormat="1" applyFont="1" applyBorder="1" applyAlignment="1">
      <alignment/>
    </xf>
    <xf numFmtId="172" fontId="1" fillId="0" borderId="93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172" fontId="1" fillId="0" borderId="12" xfId="0" applyNumberFormat="1" applyFont="1" applyBorder="1" applyAlignment="1">
      <alignment/>
    </xf>
    <xf numFmtId="172" fontId="1" fillId="0" borderId="32" xfId="0" applyNumberFormat="1" applyFont="1" applyBorder="1" applyAlignment="1">
      <alignment/>
    </xf>
    <xf numFmtId="172" fontId="1" fillId="0" borderId="100" xfId="0" applyNumberFormat="1" applyFont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2" fontId="1" fillId="0" borderId="92" xfId="0" applyNumberFormat="1" applyFont="1" applyBorder="1" applyAlignment="1">
      <alignment/>
    </xf>
    <xf numFmtId="172" fontId="1" fillId="0" borderId="92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7" xfId="0" applyNumberFormat="1" applyFon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26" xfId="0" applyNumberFormat="1" applyBorder="1" applyAlignment="1">
      <alignment/>
    </xf>
    <xf numFmtId="172" fontId="0" fillId="0" borderId="93" xfId="0" applyNumberFormat="1" applyBorder="1" applyAlignment="1">
      <alignment/>
    </xf>
    <xf numFmtId="172" fontId="0" fillId="0" borderId="50" xfId="0" applyNumberFormat="1" applyBorder="1" applyAlignment="1">
      <alignment/>
    </xf>
    <xf numFmtId="172" fontId="0" fillId="0" borderId="32" xfId="0" applyNumberFormat="1" applyBorder="1" applyAlignment="1">
      <alignment/>
    </xf>
    <xf numFmtId="172" fontId="0" fillId="0" borderId="101" xfId="0" applyNumberFormat="1" applyBorder="1" applyAlignment="1">
      <alignment/>
    </xf>
    <xf numFmtId="172" fontId="0" fillId="0" borderId="51" xfId="0" applyNumberFormat="1" applyBorder="1" applyAlignment="1">
      <alignment/>
    </xf>
    <xf numFmtId="172" fontId="0" fillId="0" borderId="100" xfId="0" applyNumberFormat="1" applyBorder="1" applyAlignment="1">
      <alignment/>
    </xf>
    <xf numFmtId="172" fontId="0" fillId="0" borderId="53" xfId="0" applyNumberFormat="1" applyBorder="1" applyAlignment="1">
      <alignment/>
    </xf>
    <xf numFmtId="172" fontId="0" fillId="0" borderId="69" xfId="0" applyNumberFormat="1" applyBorder="1" applyAlignment="1">
      <alignment/>
    </xf>
    <xf numFmtId="172" fontId="0" fillId="0" borderId="102" xfId="0" applyNumberFormat="1" applyBorder="1" applyAlignment="1">
      <alignment/>
    </xf>
    <xf numFmtId="172" fontId="1" fillId="0" borderId="103" xfId="0" applyNumberFormat="1" applyFont="1" applyBorder="1" applyAlignment="1">
      <alignment/>
    </xf>
    <xf numFmtId="172" fontId="0" fillId="0" borderId="104" xfId="0" applyNumberFormat="1" applyBorder="1" applyAlignment="1">
      <alignment/>
    </xf>
    <xf numFmtId="172" fontId="1" fillId="0" borderId="15" xfId="0" applyNumberFormat="1" applyFont="1" applyBorder="1" applyAlignment="1">
      <alignment/>
    </xf>
    <xf numFmtId="172" fontId="1" fillId="0" borderId="105" xfId="0" applyNumberFormat="1" applyFont="1" applyBorder="1" applyAlignment="1">
      <alignment/>
    </xf>
    <xf numFmtId="172" fontId="1" fillId="0" borderId="102" xfId="0" applyNumberFormat="1" applyFont="1" applyBorder="1" applyAlignment="1">
      <alignment/>
    </xf>
    <xf numFmtId="172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68" xfId="0" applyNumberFormat="1" applyBorder="1" applyAlignment="1">
      <alignment/>
    </xf>
    <xf numFmtId="172" fontId="1" fillId="0" borderId="11" xfId="0" applyNumberFormat="1" applyFont="1" applyBorder="1" applyAlignment="1">
      <alignment/>
    </xf>
    <xf numFmtId="172" fontId="1" fillId="0" borderId="68" xfId="0" applyNumberFormat="1" applyFont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14" xfId="0" applyNumberFormat="1" applyFont="1" applyBorder="1" applyAlignment="1">
      <alignment/>
    </xf>
    <xf numFmtId="172" fontId="1" fillId="0" borderId="27" xfId="0" applyNumberFormat="1" applyFont="1" applyBorder="1" applyAlignment="1">
      <alignment/>
    </xf>
    <xf numFmtId="172" fontId="1" fillId="0" borderId="106" xfId="0" applyNumberFormat="1" applyFon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27" xfId="0" applyNumberFormat="1" applyBorder="1" applyAlignment="1">
      <alignment/>
    </xf>
    <xf numFmtId="172" fontId="0" fillId="0" borderId="106" xfId="0" applyNumberFormat="1" applyBorder="1" applyAlignment="1">
      <alignment/>
    </xf>
    <xf numFmtId="172" fontId="0" fillId="0" borderId="82" xfId="0" applyNumberFormat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107" xfId="0" applyNumberFormat="1" applyFont="1" applyBorder="1" applyAlignment="1">
      <alignment/>
    </xf>
    <xf numFmtId="172" fontId="1" fillId="0" borderId="108" xfId="0" applyNumberFormat="1" applyFont="1" applyBorder="1" applyAlignment="1">
      <alignment/>
    </xf>
    <xf numFmtId="172" fontId="0" fillId="0" borderId="29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99" xfId="0" applyNumberFormat="1" applyBorder="1" applyAlignment="1">
      <alignment/>
    </xf>
    <xf numFmtId="172" fontId="1" fillId="34" borderId="13" xfId="0" applyNumberFormat="1" applyFont="1" applyFill="1" applyBorder="1" applyAlignment="1">
      <alignment/>
    </xf>
    <xf numFmtId="172" fontId="1" fillId="0" borderId="13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172" fontId="0" fillId="0" borderId="31" xfId="0" applyNumberFormat="1" applyBorder="1" applyAlignment="1">
      <alignment/>
    </xf>
    <xf numFmtId="172" fontId="0" fillId="0" borderId="72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05" xfId="0" applyNumberFormat="1" applyBorder="1" applyAlignment="1">
      <alignment/>
    </xf>
    <xf numFmtId="172" fontId="0" fillId="0" borderId="15" xfId="0" applyNumberFormat="1" applyFill="1" applyBorder="1" applyAlignment="1">
      <alignment/>
    </xf>
    <xf numFmtId="172" fontId="0" fillId="0" borderId="105" xfId="0" applyNumberFormat="1" applyFill="1" applyBorder="1" applyAlignment="1">
      <alignment/>
    </xf>
    <xf numFmtId="172" fontId="1" fillId="34" borderId="37" xfId="0" applyNumberFormat="1" applyFont="1" applyFill="1" applyBorder="1" applyAlignment="1">
      <alignment/>
    </xf>
    <xf numFmtId="172" fontId="1" fillId="34" borderId="109" xfId="0" applyNumberFormat="1" applyFont="1" applyFill="1" applyBorder="1" applyAlignment="1">
      <alignment/>
    </xf>
    <xf numFmtId="172" fontId="1" fillId="34" borderId="26" xfId="0" applyNumberFormat="1" applyFont="1" applyFill="1" applyBorder="1" applyAlignment="1">
      <alignment/>
    </xf>
    <xf numFmtId="172" fontId="1" fillId="34" borderId="14" xfId="0" applyNumberFormat="1" applyFont="1" applyFill="1" applyBorder="1" applyAlignment="1">
      <alignment/>
    </xf>
    <xf numFmtId="172" fontId="1" fillId="34" borderId="27" xfId="0" applyNumberFormat="1" applyFont="1" applyFill="1" applyBorder="1" applyAlignment="1">
      <alignment/>
    </xf>
    <xf numFmtId="172" fontId="1" fillId="34" borderId="106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2" fontId="0" fillId="0" borderId="14" xfId="0" applyNumberFormat="1" applyFill="1" applyBorder="1" applyAlignment="1">
      <alignment/>
    </xf>
    <xf numFmtId="172" fontId="0" fillId="0" borderId="27" xfId="0" applyNumberFormat="1" applyFill="1" applyBorder="1" applyAlignment="1">
      <alignment/>
    </xf>
    <xf numFmtId="172" fontId="1" fillId="0" borderId="31" xfId="0" applyNumberFormat="1" applyFont="1" applyFill="1" applyBorder="1" applyAlignment="1">
      <alignment/>
    </xf>
    <xf numFmtId="172" fontId="1" fillId="0" borderId="72" xfId="0" applyNumberFormat="1" applyFont="1" applyFill="1" applyBorder="1" applyAlignment="1">
      <alignment/>
    </xf>
    <xf numFmtId="172" fontId="1" fillId="0" borderId="106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 horizontal="right"/>
    </xf>
    <xf numFmtId="172" fontId="0" fillId="0" borderId="17" xfId="0" applyNumberFormat="1" applyFont="1" applyFill="1" applyBorder="1" applyAlignment="1">
      <alignment horizontal="right"/>
    </xf>
    <xf numFmtId="172" fontId="1" fillId="0" borderId="11" xfId="0" applyNumberFormat="1" applyFont="1" applyFill="1" applyBorder="1" applyAlignment="1">
      <alignment horizontal="right"/>
    </xf>
    <xf numFmtId="172" fontId="0" fillId="0" borderId="56" xfId="0" applyNumberFormat="1" applyBorder="1" applyAlignment="1">
      <alignment/>
    </xf>
    <xf numFmtId="172" fontId="1" fillId="0" borderId="11" xfId="0" applyNumberFormat="1" applyFont="1" applyFill="1" applyBorder="1" applyAlignment="1">
      <alignment/>
    </xf>
    <xf numFmtId="172" fontId="0" fillId="34" borderId="14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1" fillId="0" borderId="32" xfId="0" applyNumberFormat="1" applyFont="1" applyFill="1" applyBorder="1" applyAlignment="1">
      <alignment/>
    </xf>
    <xf numFmtId="172" fontId="0" fillId="0" borderId="110" xfId="0" applyNumberFormat="1" applyBorder="1" applyAlignment="1">
      <alignment/>
    </xf>
    <xf numFmtId="172" fontId="0" fillId="34" borderId="13" xfId="0" applyNumberFormat="1" applyFont="1" applyFill="1" applyBorder="1" applyAlignment="1">
      <alignment/>
    </xf>
    <xf numFmtId="172" fontId="1" fillId="34" borderId="111" xfId="0" applyNumberFormat="1" applyFont="1" applyFill="1" applyBorder="1" applyAlignment="1">
      <alignment/>
    </xf>
    <xf numFmtId="172" fontId="1" fillId="0" borderId="27" xfId="0" applyNumberFormat="1" applyFont="1" applyFill="1" applyBorder="1" applyAlignment="1">
      <alignment/>
    </xf>
    <xf numFmtId="172" fontId="1" fillId="0" borderId="31" xfId="0" applyNumberFormat="1" applyFont="1" applyBorder="1" applyAlignment="1">
      <alignment/>
    </xf>
    <xf numFmtId="172" fontId="1" fillId="0" borderId="72" xfId="0" applyNumberFormat="1" applyFont="1" applyBorder="1" applyAlignment="1">
      <alignment/>
    </xf>
    <xf numFmtId="172" fontId="0" fillId="0" borderId="104" xfId="0" applyNumberFormat="1" applyFont="1" applyBorder="1" applyAlignment="1">
      <alignment/>
    </xf>
    <xf numFmtId="172" fontId="1" fillId="0" borderId="37" xfId="0" applyNumberFormat="1" applyFont="1" applyBorder="1" applyAlignment="1">
      <alignment/>
    </xf>
    <xf numFmtId="172" fontId="1" fillId="0" borderId="109" xfId="0" applyNumberFormat="1" applyFont="1" applyBorder="1" applyAlignment="1">
      <alignment/>
    </xf>
    <xf numFmtId="172" fontId="1" fillId="34" borderId="103" xfId="0" applyNumberFormat="1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172" fontId="0" fillId="34" borderId="106" xfId="0" applyNumberFormat="1" applyFill="1" applyBorder="1" applyAlignment="1">
      <alignment/>
    </xf>
    <xf numFmtId="172" fontId="0" fillId="35" borderId="10" xfId="0" applyNumberFormat="1" applyFill="1" applyBorder="1" applyAlignment="1">
      <alignment/>
    </xf>
    <xf numFmtId="172" fontId="0" fillId="35" borderId="17" xfId="0" applyNumberFormat="1" applyFill="1" applyBorder="1" applyAlignment="1">
      <alignment/>
    </xf>
    <xf numFmtId="172" fontId="0" fillId="34" borderId="112" xfId="0" applyNumberFormat="1" applyFill="1" applyBorder="1" applyAlignment="1">
      <alignment/>
    </xf>
    <xf numFmtId="172" fontId="0" fillId="0" borderId="113" xfId="0" applyNumberFormat="1" applyBorder="1" applyAlignment="1">
      <alignment/>
    </xf>
    <xf numFmtId="172" fontId="1" fillId="34" borderId="82" xfId="0" applyNumberFormat="1" applyFont="1" applyFill="1" applyBorder="1" applyAlignment="1">
      <alignment/>
    </xf>
    <xf numFmtId="172" fontId="1" fillId="34" borderId="102" xfId="0" applyNumberFormat="1" applyFont="1" applyFill="1" applyBorder="1" applyAlignment="1">
      <alignment/>
    </xf>
    <xf numFmtId="172" fontId="1" fillId="34" borderId="0" xfId="0" applyNumberFormat="1" applyFont="1" applyFill="1" applyAlignment="1">
      <alignment/>
    </xf>
    <xf numFmtId="172" fontId="1" fillId="0" borderId="100" xfId="0" applyNumberFormat="1" applyFont="1" applyFill="1" applyBorder="1" applyAlignment="1">
      <alignment/>
    </xf>
    <xf numFmtId="172" fontId="1" fillId="0" borderId="93" xfId="0" applyNumberFormat="1" applyFont="1" applyFill="1" applyBorder="1" applyAlignment="1">
      <alignment/>
    </xf>
    <xf numFmtId="172" fontId="0" fillId="34" borderId="13" xfId="0" applyNumberFormat="1" applyFill="1" applyBorder="1" applyAlignment="1">
      <alignment/>
    </xf>
    <xf numFmtId="172" fontId="0" fillId="0" borderId="57" xfId="0" applyNumberFormat="1" applyBorder="1" applyAlignment="1">
      <alignment/>
    </xf>
    <xf numFmtId="172" fontId="1" fillId="34" borderId="40" xfId="0" applyNumberFormat="1" applyFont="1" applyFill="1" applyBorder="1" applyAlignment="1">
      <alignment/>
    </xf>
    <xf numFmtId="172" fontId="1" fillId="34" borderId="114" xfId="0" applyNumberFormat="1" applyFont="1" applyFill="1" applyBorder="1" applyAlignment="1">
      <alignment/>
    </xf>
    <xf numFmtId="172" fontId="1" fillId="34" borderId="115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72" fontId="1" fillId="0" borderId="0" xfId="0" applyNumberFormat="1" applyFont="1" applyAlignment="1">
      <alignment/>
    </xf>
    <xf numFmtId="172" fontId="0" fillId="0" borderId="68" xfId="0" applyNumberFormat="1" applyFont="1" applyFill="1" applyBorder="1" applyAlignment="1">
      <alignment/>
    </xf>
    <xf numFmtId="172" fontId="0" fillId="0" borderId="102" xfId="0" applyNumberFormat="1" applyFont="1" applyBorder="1" applyAlignment="1">
      <alignment/>
    </xf>
    <xf numFmtId="172" fontId="0" fillId="0" borderId="116" xfId="0" applyNumberFormat="1" applyBorder="1" applyAlignment="1">
      <alignment/>
    </xf>
    <xf numFmtId="172" fontId="1" fillId="0" borderId="103" xfId="0" applyNumberFormat="1" applyFont="1" applyFill="1" applyBorder="1" applyAlignment="1">
      <alignment/>
    </xf>
    <xf numFmtId="0" fontId="0" fillId="0" borderId="15" xfId="0" applyFont="1" applyBorder="1" applyAlignment="1" applyProtection="1">
      <alignment horizontal="left"/>
      <protection hidden="1" locked="0"/>
    </xf>
    <xf numFmtId="172" fontId="0" fillId="0" borderId="50" xfId="0" applyNumberFormat="1" applyFill="1" applyBorder="1" applyAlignment="1">
      <alignment/>
    </xf>
    <xf numFmtId="172" fontId="1" fillId="0" borderId="50" xfId="0" applyNumberFormat="1" applyFont="1" applyFill="1" applyBorder="1" applyAlignment="1">
      <alignment/>
    </xf>
    <xf numFmtId="172" fontId="1" fillId="0" borderId="69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72" fontId="1" fillId="0" borderId="15" xfId="0" applyNumberFormat="1" applyFont="1" applyFill="1" applyBorder="1" applyAlignment="1">
      <alignment/>
    </xf>
    <xf numFmtId="0" fontId="1" fillId="0" borderId="117" xfId="0" applyFont="1" applyBorder="1" applyAlignment="1">
      <alignment/>
    </xf>
    <xf numFmtId="0" fontId="1" fillId="0" borderId="118" xfId="0" applyFont="1" applyBorder="1" applyAlignment="1">
      <alignment/>
    </xf>
    <xf numFmtId="172" fontId="0" fillId="0" borderId="28" xfId="0" applyNumberFormat="1" applyFill="1" applyBorder="1" applyAlignment="1">
      <alignment/>
    </xf>
    <xf numFmtId="172" fontId="0" fillId="0" borderId="25" xfId="0" applyNumberFormat="1" applyFill="1" applyBorder="1" applyAlignment="1">
      <alignment/>
    </xf>
    <xf numFmtId="172" fontId="0" fillId="0" borderId="16" xfId="0" applyNumberFormat="1" applyFill="1" applyBorder="1" applyAlignment="1">
      <alignment/>
    </xf>
    <xf numFmtId="172" fontId="1" fillId="0" borderId="18" xfId="0" applyNumberFormat="1" applyFont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16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172" fontId="1" fillId="0" borderId="26" xfId="0" applyNumberFormat="1" applyFont="1" applyFill="1" applyBorder="1" applyAlignment="1">
      <alignment/>
    </xf>
    <xf numFmtId="0" fontId="0" fillId="0" borderId="44" xfId="0" applyBorder="1" applyAlignment="1">
      <alignment/>
    </xf>
    <xf numFmtId="172" fontId="1" fillId="0" borderId="44" xfId="0" applyNumberFormat="1" applyFont="1" applyFill="1" applyBorder="1" applyAlignment="1">
      <alignment/>
    </xf>
    <xf numFmtId="0" fontId="1" fillId="0" borderId="44" xfId="0" applyFont="1" applyBorder="1" applyAlignment="1">
      <alignment/>
    </xf>
    <xf numFmtId="172" fontId="1" fillId="0" borderId="18" xfId="0" applyNumberFormat="1" applyFont="1" applyFill="1" applyBorder="1" applyAlignment="1">
      <alignment/>
    </xf>
    <xf numFmtId="172" fontId="1" fillId="0" borderId="89" xfId="0" applyNumberFormat="1" applyFont="1" applyBorder="1" applyAlignment="1">
      <alignment/>
    </xf>
    <xf numFmtId="172" fontId="1" fillId="0" borderId="41" xfId="0" applyNumberFormat="1" applyFont="1" applyBorder="1" applyAlignment="1">
      <alignment/>
    </xf>
    <xf numFmtId="0" fontId="0" fillId="0" borderId="119" xfId="0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20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1" fillId="34" borderId="18" xfId="0" applyFont="1" applyFill="1" applyBorder="1" applyAlignment="1">
      <alignment/>
    </xf>
    <xf numFmtId="172" fontId="1" fillId="36" borderId="26" xfId="0" applyNumberFormat="1" applyFont="1" applyFill="1" applyBorder="1" applyAlignment="1">
      <alignment/>
    </xf>
    <xf numFmtId="172" fontId="1" fillId="34" borderId="44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172" fontId="0" fillId="0" borderId="26" xfId="0" applyNumberFormat="1" applyFill="1" applyBorder="1" applyAlignment="1">
      <alignment/>
    </xf>
    <xf numFmtId="0" fontId="0" fillId="0" borderId="18" xfId="0" applyFill="1" applyBorder="1" applyAlignment="1">
      <alignment/>
    </xf>
    <xf numFmtId="172" fontId="1" fillId="0" borderId="54" xfId="0" applyNumberFormat="1" applyFont="1" applyFill="1" applyBorder="1" applyAlignment="1">
      <alignment/>
    </xf>
    <xf numFmtId="172" fontId="1" fillId="0" borderId="55" xfId="0" applyNumberFormat="1" applyFont="1" applyFill="1" applyBorder="1" applyAlignment="1">
      <alignment/>
    </xf>
    <xf numFmtId="172" fontId="0" fillId="0" borderId="56" xfId="0" applyNumberForma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172" fontId="1" fillId="34" borderId="18" xfId="0" applyNumberFormat="1" applyFont="1" applyFill="1" applyBorder="1" applyAlignment="1">
      <alignment/>
    </xf>
    <xf numFmtId="172" fontId="1" fillId="36" borderId="27" xfId="0" applyNumberFormat="1" applyFont="1" applyFill="1" applyBorder="1" applyAlignment="1">
      <alignment/>
    </xf>
    <xf numFmtId="172" fontId="0" fillId="0" borderId="44" xfId="0" applyNumberFormat="1" applyFill="1" applyBorder="1" applyAlignment="1">
      <alignment/>
    </xf>
    <xf numFmtId="172" fontId="1" fillId="0" borderId="44" xfId="0" applyNumberFormat="1" applyFont="1" applyBorder="1" applyAlignment="1">
      <alignment/>
    </xf>
    <xf numFmtId="172" fontId="1" fillId="34" borderId="19" xfId="0" applyNumberFormat="1" applyFont="1" applyFill="1" applyBorder="1" applyAlignment="1">
      <alignment/>
    </xf>
    <xf numFmtId="172" fontId="1" fillId="36" borderId="32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172" fontId="0" fillId="0" borderId="17" xfId="0" applyNumberFormat="1" applyFont="1" applyBorder="1" applyAlignment="1">
      <alignment/>
    </xf>
    <xf numFmtId="172" fontId="0" fillId="36" borderId="26" xfId="0" applyNumberFormat="1" applyFill="1" applyBorder="1" applyAlignment="1">
      <alignment/>
    </xf>
    <xf numFmtId="172" fontId="1" fillId="34" borderId="11" xfId="0" applyNumberFormat="1" applyFont="1" applyFill="1" applyBorder="1" applyAlignment="1">
      <alignment/>
    </xf>
    <xf numFmtId="172" fontId="1" fillId="34" borderId="68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21" xfId="0" applyBorder="1" applyAlignment="1">
      <alignment/>
    </xf>
    <xf numFmtId="172" fontId="0" fillId="0" borderId="122" xfId="0" applyNumberFormat="1" applyBorder="1" applyAlignment="1">
      <alignment/>
    </xf>
    <xf numFmtId="0" fontId="1" fillId="34" borderId="42" xfId="0" applyFont="1" applyFill="1" applyBorder="1" applyAlignment="1">
      <alignment/>
    </xf>
    <xf numFmtId="172" fontId="1" fillId="36" borderId="68" xfId="0" applyNumberFormat="1" applyFont="1" applyFill="1" applyBorder="1" applyAlignment="1">
      <alignment/>
    </xf>
    <xf numFmtId="172" fontId="1" fillId="34" borderId="89" xfId="0" applyNumberFormat="1" applyFont="1" applyFill="1" applyBorder="1" applyAlignment="1">
      <alignment/>
    </xf>
    <xf numFmtId="172" fontId="1" fillId="36" borderId="41" xfId="0" applyNumberFormat="1" applyFont="1" applyFill="1" applyBorder="1" applyAlignment="1">
      <alignment/>
    </xf>
    <xf numFmtId="0" fontId="0" fillId="0" borderId="123" xfId="0" applyBorder="1" applyAlignment="1">
      <alignment horizontal="center"/>
    </xf>
    <xf numFmtId="0" fontId="1" fillId="0" borderId="124" xfId="0" applyFont="1" applyFill="1" applyBorder="1" applyAlignment="1">
      <alignment/>
    </xf>
    <xf numFmtId="0" fontId="1" fillId="0" borderId="125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0" fillId="0" borderId="50" xfId="0" applyFont="1" applyBorder="1" applyAlignment="1">
      <alignment/>
    </xf>
    <xf numFmtId="0" fontId="0" fillId="0" borderId="126" xfId="0" applyFill="1" applyBorder="1" applyAlignment="1">
      <alignment horizontal="center"/>
    </xf>
    <xf numFmtId="172" fontId="1" fillId="0" borderId="116" xfId="0" applyNumberFormat="1" applyFont="1" applyBorder="1" applyAlignment="1">
      <alignment/>
    </xf>
    <xf numFmtId="0" fontId="0" fillId="0" borderId="42" xfId="0" applyBorder="1" applyAlignment="1">
      <alignment/>
    </xf>
    <xf numFmtId="172" fontId="10" fillId="0" borderId="91" xfId="0" applyNumberFormat="1" applyFont="1" applyBorder="1" applyAlignment="1">
      <alignment/>
    </xf>
    <xf numFmtId="0" fontId="10" fillId="0" borderId="91" xfId="0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127" xfId="0" applyBorder="1" applyAlignment="1">
      <alignment/>
    </xf>
    <xf numFmtId="172" fontId="0" fillId="0" borderId="52" xfId="0" applyNumberFormat="1" applyBorder="1" applyAlignment="1">
      <alignment/>
    </xf>
    <xf numFmtId="0" fontId="0" fillId="0" borderId="128" xfId="0" applyBorder="1" applyAlignment="1">
      <alignment/>
    </xf>
    <xf numFmtId="172" fontId="10" fillId="0" borderId="129" xfId="0" applyNumberFormat="1" applyFont="1" applyBorder="1" applyAlignment="1">
      <alignment/>
    </xf>
    <xf numFmtId="0" fontId="0" fillId="0" borderId="130" xfId="0" applyBorder="1" applyAlignment="1">
      <alignment/>
    </xf>
    <xf numFmtId="0" fontId="0" fillId="0" borderId="131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172" fontId="0" fillId="0" borderId="52" xfId="0" applyNumberFormat="1" applyBorder="1" applyAlignment="1">
      <alignment horizontal="right"/>
    </xf>
    <xf numFmtId="172" fontId="0" fillId="0" borderId="135" xfId="0" applyNumberFormat="1" applyBorder="1" applyAlignment="1">
      <alignment horizontal="right"/>
    </xf>
    <xf numFmtId="172" fontId="48" fillId="0" borderId="129" xfId="0" applyNumberFormat="1" applyFont="1" applyBorder="1" applyAlignment="1">
      <alignment horizontal="right"/>
    </xf>
    <xf numFmtId="172" fontId="48" fillId="0" borderId="136" xfId="0" applyNumberFormat="1" applyFont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37" xfId="0" applyFont="1" applyBorder="1" applyAlignment="1">
      <alignment horizontal="center"/>
    </xf>
    <xf numFmtId="0" fontId="0" fillId="0" borderId="138" xfId="0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 hidden="1" locked="0"/>
    </xf>
    <xf numFmtId="0" fontId="1" fillId="0" borderId="137" xfId="0" applyFont="1" applyBorder="1" applyAlignment="1" applyProtection="1">
      <alignment horizontal="center"/>
      <protection hidden="1" locked="0"/>
    </xf>
    <xf numFmtId="0" fontId="0" fillId="0" borderId="138" xfId="0" applyBorder="1" applyAlignment="1">
      <alignment horizontal="center"/>
    </xf>
    <xf numFmtId="0" fontId="0" fillId="0" borderId="139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96"/>
  <sheetViews>
    <sheetView tabSelected="1" view="pageLayout" zoomScaleSheetLayoutView="75" workbookViewId="0" topLeftCell="A514">
      <selection activeCell="D380" sqref="D380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7.140625" style="0" customWidth="1"/>
    <col min="4" max="4" width="63.140625" style="0" customWidth="1"/>
    <col min="5" max="5" width="12.8515625" style="0" customWidth="1"/>
    <col min="6" max="6" width="13.7109375" style="0" customWidth="1"/>
    <col min="7" max="7" width="14.7109375" style="0" customWidth="1"/>
    <col min="8" max="8" width="11.57421875" style="0" customWidth="1"/>
    <col min="9" max="9" width="10.00390625" style="0" customWidth="1"/>
    <col min="10" max="10" width="10.7109375" style="0" customWidth="1"/>
    <col min="11" max="11" width="11.7109375" style="0" customWidth="1"/>
    <col min="12" max="16" width="9.421875" style="0" customWidth="1"/>
    <col min="17" max="17" width="10.57421875" style="0" customWidth="1"/>
    <col min="18" max="18" width="14.421875" style="0" customWidth="1"/>
    <col min="19" max="19" width="11.28125" style="0" customWidth="1"/>
    <col min="20" max="20" width="11.00390625" style="0" customWidth="1"/>
    <col min="21" max="21" width="9.421875" style="0" customWidth="1"/>
    <col min="22" max="22" width="8.421875" style="0" customWidth="1"/>
    <col min="23" max="23" width="9.57421875" style="0" bestFit="1" customWidth="1"/>
    <col min="24" max="24" width="9.57421875" style="0" customWidth="1"/>
  </cols>
  <sheetData>
    <row r="1" spans="1:25" s="4" customFormat="1" ht="51" customHeight="1">
      <c r="A1" s="524" t="s">
        <v>328</v>
      </c>
      <c r="B1" s="525"/>
      <c r="C1" s="525"/>
      <c r="D1" s="525"/>
      <c r="E1" s="525"/>
      <c r="F1" s="525"/>
      <c r="G1" s="525"/>
      <c r="H1" s="525"/>
      <c r="I1" s="525"/>
      <c r="J1" s="525"/>
      <c r="K1" s="12"/>
      <c r="L1" s="12"/>
      <c r="M1" s="12"/>
      <c r="N1" s="12"/>
      <c r="O1" s="12"/>
      <c r="P1" s="12"/>
      <c r="Q1" s="12"/>
      <c r="R1" s="12"/>
      <c r="S1" s="12"/>
      <c r="T1" s="6"/>
      <c r="U1" s="6"/>
      <c r="V1" s="6"/>
      <c r="W1" s="9"/>
      <c r="X1" s="9"/>
      <c r="Y1" s="10"/>
    </row>
    <row r="2" spans="1:25" s="4" customFormat="1" ht="20.25" customHeight="1">
      <c r="A2" s="23"/>
      <c r="B2" s="12"/>
      <c r="C2" s="12"/>
      <c r="D2" s="25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6"/>
      <c r="U2" s="6"/>
      <c r="V2" s="6"/>
      <c r="W2" s="9"/>
      <c r="X2" s="9"/>
      <c r="Y2" s="10"/>
    </row>
    <row r="3" spans="1:25" s="4" customFormat="1" ht="18" customHeight="1">
      <c r="A3" s="23"/>
      <c r="B3" s="12"/>
      <c r="C3" s="12"/>
      <c r="D3" s="526" t="s">
        <v>95</v>
      </c>
      <c r="E3" s="525"/>
      <c r="F3" s="525"/>
      <c r="G3" s="525"/>
      <c r="H3" s="525"/>
      <c r="I3" s="525"/>
      <c r="J3" s="525"/>
      <c r="K3" s="12"/>
      <c r="L3" s="12"/>
      <c r="M3" s="12"/>
      <c r="N3" s="12"/>
      <c r="O3" s="12"/>
      <c r="P3" s="12"/>
      <c r="Q3" s="12"/>
      <c r="R3" s="12"/>
      <c r="S3" s="12"/>
      <c r="T3" s="6"/>
      <c r="U3" s="6"/>
      <c r="V3" s="6"/>
      <c r="W3" s="9"/>
      <c r="X3" s="9"/>
      <c r="Y3" s="10"/>
    </row>
    <row r="4" spans="1:24" ht="12.75">
      <c r="A4" s="11"/>
      <c r="B4" s="11"/>
      <c r="C4" s="11"/>
      <c r="D4" s="11"/>
      <c r="E4" s="527" t="s">
        <v>222</v>
      </c>
      <c r="F4" s="528"/>
      <c r="G4" s="528"/>
      <c r="H4" s="528"/>
      <c r="I4" s="529"/>
      <c r="J4" s="428"/>
      <c r="K4" s="428"/>
      <c r="L4" s="428"/>
      <c r="M4" s="11"/>
      <c r="N4" s="11"/>
      <c r="O4" s="11"/>
      <c r="P4" s="11"/>
      <c r="Q4" s="11"/>
      <c r="R4" s="11"/>
      <c r="S4" s="10"/>
      <c r="T4" s="2"/>
      <c r="U4" s="2"/>
      <c r="V4" s="3"/>
      <c r="W4" s="3"/>
      <c r="X4" s="7"/>
    </row>
    <row r="5" spans="1:12" s="4" customFormat="1" ht="12.75">
      <c r="A5" s="50" t="s">
        <v>45</v>
      </c>
      <c r="B5" s="51" t="s">
        <v>17</v>
      </c>
      <c r="C5" s="52" t="s">
        <v>35</v>
      </c>
      <c r="D5" s="53" t="s">
        <v>1</v>
      </c>
      <c r="E5" s="168" t="s">
        <v>258</v>
      </c>
      <c r="F5" s="51" t="s">
        <v>238</v>
      </c>
      <c r="G5" s="168" t="s">
        <v>123</v>
      </c>
      <c r="H5" s="168" t="s">
        <v>229</v>
      </c>
      <c r="I5" s="57" t="s">
        <v>259</v>
      </c>
      <c r="J5" s="441" t="s">
        <v>299</v>
      </c>
      <c r="K5" s="494" t="s">
        <v>259</v>
      </c>
      <c r="L5" s="10"/>
    </row>
    <row r="6" spans="1:11" s="4" customFormat="1" ht="13.5" thickBot="1">
      <c r="A6" s="262"/>
      <c r="B6" s="263"/>
      <c r="C6" s="264"/>
      <c r="D6" s="265"/>
      <c r="E6" s="309">
        <v>2005</v>
      </c>
      <c r="F6" s="310">
        <v>2006</v>
      </c>
      <c r="G6" s="311">
        <v>38991</v>
      </c>
      <c r="H6" s="309">
        <v>2006</v>
      </c>
      <c r="I6" s="58">
        <v>2007</v>
      </c>
      <c r="J6" s="442" t="s">
        <v>321</v>
      </c>
      <c r="K6" s="495">
        <v>2008</v>
      </c>
    </row>
    <row r="7" spans="1:11" ht="13.5" thickTop="1">
      <c r="A7" s="267">
        <v>1</v>
      </c>
      <c r="B7" s="268"/>
      <c r="C7" s="269">
        <v>1111</v>
      </c>
      <c r="D7" s="270" t="s">
        <v>0</v>
      </c>
      <c r="E7" s="312">
        <v>1075.8</v>
      </c>
      <c r="F7" s="312">
        <v>1033</v>
      </c>
      <c r="G7" s="313">
        <v>828.39</v>
      </c>
      <c r="H7" s="314">
        <v>1033</v>
      </c>
      <c r="I7" s="315">
        <v>1175</v>
      </c>
      <c r="J7" s="443">
        <v>939.37</v>
      </c>
      <c r="K7" s="444">
        <v>1224</v>
      </c>
    </row>
    <row r="8" spans="1:11" ht="12.75">
      <c r="A8" s="271">
        <v>2</v>
      </c>
      <c r="B8" s="118"/>
      <c r="C8" s="272">
        <v>1112</v>
      </c>
      <c r="D8" s="273" t="s">
        <v>26</v>
      </c>
      <c r="E8" s="316">
        <v>356.47</v>
      </c>
      <c r="F8" s="316">
        <v>330</v>
      </c>
      <c r="G8" s="316">
        <v>252.52</v>
      </c>
      <c r="H8" s="317">
        <v>320</v>
      </c>
      <c r="I8" s="299">
        <v>300</v>
      </c>
      <c r="J8" s="445">
        <v>279.51</v>
      </c>
      <c r="K8" s="319">
        <v>350</v>
      </c>
    </row>
    <row r="9" spans="1:11" ht="12.75">
      <c r="A9" s="46">
        <v>3</v>
      </c>
      <c r="B9" s="17"/>
      <c r="C9" s="15">
        <v>1113</v>
      </c>
      <c r="D9" s="16" t="s">
        <v>27</v>
      </c>
      <c r="E9" s="318">
        <v>59.63</v>
      </c>
      <c r="F9" s="318">
        <v>59</v>
      </c>
      <c r="G9" s="318">
        <v>54.96</v>
      </c>
      <c r="H9" s="319">
        <v>65</v>
      </c>
      <c r="I9" s="299">
        <v>68</v>
      </c>
      <c r="J9" s="445">
        <v>61.45</v>
      </c>
      <c r="K9" s="319">
        <v>60</v>
      </c>
    </row>
    <row r="10" spans="1:11" ht="12.75">
      <c r="A10" s="46">
        <v>4</v>
      </c>
      <c r="B10" s="17"/>
      <c r="C10" s="15">
        <v>1121</v>
      </c>
      <c r="D10" s="16" t="s">
        <v>2</v>
      </c>
      <c r="E10" s="318">
        <v>1216.91</v>
      </c>
      <c r="F10" s="318">
        <v>1169</v>
      </c>
      <c r="G10" s="318">
        <v>1010.47</v>
      </c>
      <c r="H10" s="319">
        <v>1169</v>
      </c>
      <c r="I10" s="299">
        <v>1424</v>
      </c>
      <c r="J10" s="445">
        <v>1214.51</v>
      </c>
      <c r="K10" s="319">
        <v>1791</v>
      </c>
    </row>
    <row r="11" spans="1:11" ht="12.75">
      <c r="A11" s="46">
        <v>5</v>
      </c>
      <c r="B11" s="17"/>
      <c r="C11" s="15">
        <v>1122</v>
      </c>
      <c r="D11" s="18" t="s">
        <v>3</v>
      </c>
      <c r="E11" s="318">
        <v>42.84</v>
      </c>
      <c r="F11" s="294">
        <v>164.6</v>
      </c>
      <c r="G11" s="294">
        <v>164.58</v>
      </c>
      <c r="H11" s="320">
        <v>164.6</v>
      </c>
      <c r="I11" s="321"/>
      <c r="J11" s="445">
        <v>15.84</v>
      </c>
      <c r="K11" s="198"/>
    </row>
    <row r="12" spans="1:11" ht="12.75">
      <c r="A12" s="46">
        <v>6</v>
      </c>
      <c r="B12" s="17"/>
      <c r="C12" s="15">
        <v>1211</v>
      </c>
      <c r="D12" s="18" t="s">
        <v>4</v>
      </c>
      <c r="E12" s="318">
        <v>1912.13</v>
      </c>
      <c r="F12" s="318">
        <v>2083</v>
      </c>
      <c r="G12" s="318">
        <v>1617.9</v>
      </c>
      <c r="H12" s="319">
        <v>2083</v>
      </c>
      <c r="I12" s="299">
        <v>2167</v>
      </c>
      <c r="J12" s="445">
        <v>1689.46</v>
      </c>
      <c r="K12" s="319">
        <v>2917</v>
      </c>
    </row>
    <row r="13" spans="1:11" ht="12.75">
      <c r="A13" s="46">
        <v>7</v>
      </c>
      <c r="B13" s="17"/>
      <c r="C13" s="15">
        <v>1332</v>
      </c>
      <c r="D13" s="18" t="s">
        <v>6</v>
      </c>
      <c r="E13" s="318">
        <v>4.37</v>
      </c>
      <c r="F13" s="318">
        <v>6</v>
      </c>
      <c r="G13" s="318">
        <v>4.5</v>
      </c>
      <c r="H13" s="319">
        <v>4.5</v>
      </c>
      <c r="I13" s="299">
        <v>9</v>
      </c>
      <c r="J13" s="445">
        <v>9</v>
      </c>
      <c r="K13" s="319">
        <v>4</v>
      </c>
    </row>
    <row r="14" spans="1:11" ht="12.75">
      <c r="A14" s="46">
        <v>8</v>
      </c>
      <c r="B14" s="17"/>
      <c r="C14" s="15">
        <v>1334</v>
      </c>
      <c r="D14" s="18" t="s">
        <v>7</v>
      </c>
      <c r="E14" s="294">
        <v>2.01</v>
      </c>
      <c r="F14" s="318">
        <v>8.8</v>
      </c>
      <c r="G14" s="318">
        <v>8.85</v>
      </c>
      <c r="H14" s="319">
        <v>8.85</v>
      </c>
      <c r="I14" s="299">
        <v>3</v>
      </c>
      <c r="J14" s="445">
        <v>8.85</v>
      </c>
      <c r="K14" s="319">
        <v>3</v>
      </c>
    </row>
    <row r="15" spans="1:11" ht="12.75">
      <c r="A15" s="46">
        <v>9</v>
      </c>
      <c r="B15" s="17"/>
      <c r="C15" s="15">
        <v>1337</v>
      </c>
      <c r="D15" s="18" t="s">
        <v>8</v>
      </c>
      <c r="E15" s="318">
        <v>317.6</v>
      </c>
      <c r="F15" s="318">
        <v>315</v>
      </c>
      <c r="G15" s="318">
        <v>327.15</v>
      </c>
      <c r="H15" s="319">
        <v>327.15</v>
      </c>
      <c r="I15" s="299">
        <v>365</v>
      </c>
      <c r="J15" s="445">
        <v>378.9</v>
      </c>
      <c r="K15" s="319">
        <v>375</v>
      </c>
    </row>
    <row r="16" spans="1:11" ht="12.75">
      <c r="A16" s="46">
        <v>10</v>
      </c>
      <c r="B16" s="17"/>
      <c r="C16" s="15">
        <v>1341</v>
      </c>
      <c r="D16" s="18" t="s">
        <v>9</v>
      </c>
      <c r="E16" s="318">
        <v>17.45</v>
      </c>
      <c r="F16" s="318">
        <v>17</v>
      </c>
      <c r="G16" s="318">
        <v>18.02</v>
      </c>
      <c r="H16" s="319">
        <v>18.02</v>
      </c>
      <c r="I16" s="299">
        <v>17</v>
      </c>
      <c r="J16" s="445">
        <v>17.93</v>
      </c>
      <c r="K16" s="319">
        <v>17</v>
      </c>
    </row>
    <row r="17" spans="1:11" ht="12.75">
      <c r="A17" s="46">
        <v>11</v>
      </c>
      <c r="B17" s="17"/>
      <c r="C17" s="15">
        <v>1342</v>
      </c>
      <c r="D17" s="18" t="s">
        <v>10</v>
      </c>
      <c r="E17" s="318">
        <v>2.99</v>
      </c>
      <c r="F17" s="318">
        <v>1.5</v>
      </c>
      <c r="G17" s="318">
        <v>0.06</v>
      </c>
      <c r="H17" s="319">
        <v>1</v>
      </c>
      <c r="I17" s="299">
        <v>1.5</v>
      </c>
      <c r="J17" s="197"/>
      <c r="K17" s="319">
        <v>1.5</v>
      </c>
    </row>
    <row r="18" spans="1:11" ht="12.75">
      <c r="A18" s="46">
        <v>12</v>
      </c>
      <c r="B18" s="17"/>
      <c r="C18" s="15">
        <v>1343</v>
      </c>
      <c r="D18" s="18" t="s">
        <v>11</v>
      </c>
      <c r="E18" s="318">
        <v>1.44</v>
      </c>
      <c r="F18" s="318">
        <v>2</v>
      </c>
      <c r="G18" s="318">
        <v>1.91</v>
      </c>
      <c r="H18" s="319">
        <v>2</v>
      </c>
      <c r="I18" s="299">
        <v>2</v>
      </c>
      <c r="J18" s="445">
        <v>2.88</v>
      </c>
      <c r="K18" s="319">
        <v>2</v>
      </c>
    </row>
    <row r="19" spans="1:11" ht="12.75">
      <c r="A19" s="46">
        <v>13</v>
      </c>
      <c r="B19" s="17"/>
      <c r="C19" s="15">
        <v>1344</v>
      </c>
      <c r="D19" s="18" t="s">
        <v>12</v>
      </c>
      <c r="E19" s="294"/>
      <c r="F19" s="294"/>
      <c r="G19" s="294"/>
      <c r="H19" s="320"/>
      <c r="I19" s="321"/>
      <c r="J19" s="197"/>
      <c r="K19" s="319">
        <v>0</v>
      </c>
    </row>
    <row r="20" spans="1:11" ht="12.75">
      <c r="A20" s="46">
        <v>14</v>
      </c>
      <c r="B20" s="17"/>
      <c r="C20" s="15">
        <v>1345</v>
      </c>
      <c r="D20" s="18" t="s">
        <v>13</v>
      </c>
      <c r="E20" s="318">
        <v>1.6</v>
      </c>
      <c r="F20" s="318">
        <v>1</v>
      </c>
      <c r="G20" s="294"/>
      <c r="H20" s="319">
        <v>1</v>
      </c>
      <c r="I20" s="299">
        <v>1</v>
      </c>
      <c r="J20" s="197"/>
      <c r="K20" s="319">
        <v>1</v>
      </c>
    </row>
    <row r="21" spans="1:11" ht="12.75">
      <c r="A21" s="46">
        <v>15</v>
      </c>
      <c r="B21" s="17"/>
      <c r="C21" s="15">
        <v>1347</v>
      </c>
      <c r="D21" s="18" t="s">
        <v>257</v>
      </c>
      <c r="E21" s="318"/>
      <c r="F21" s="318">
        <v>5</v>
      </c>
      <c r="G21" s="318">
        <v>5</v>
      </c>
      <c r="H21" s="319">
        <v>5</v>
      </c>
      <c r="I21" s="321"/>
      <c r="J21" s="197"/>
      <c r="K21" s="319"/>
    </row>
    <row r="22" spans="1:11" ht="12.75">
      <c r="A22" s="46"/>
      <c r="B22" s="17"/>
      <c r="C22" s="15">
        <v>1351</v>
      </c>
      <c r="D22" s="18" t="s">
        <v>301</v>
      </c>
      <c r="E22" s="318"/>
      <c r="F22" s="318"/>
      <c r="G22" s="318"/>
      <c r="H22" s="319"/>
      <c r="I22" s="321"/>
      <c r="J22" s="197">
        <v>0.7</v>
      </c>
      <c r="K22" s="198"/>
    </row>
    <row r="23" spans="1:11" ht="12.75">
      <c r="A23" s="46">
        <v>16</v>
      </c>
      <c r="B23" s="17"/>
      <c r="C23" s="15">
        <v>1361</v>
      </c>
      <c r="D23" s="18" t="s">
        <v>5</v>
      </c>
      <c r="E23" s="318">
        <v>2.83</v>
      </c>
      <c r="F23" s="318">
        <v>7.5</v>
      </c>
      <c r="G23" s="318">
        <v>9.02</v>
      </c>
      <c r="H23" s="319">
        <v>9.02</v>
      </c>
      <c r="I23" s="299">
        <v>4</v>
      </c>
      <c r="J23" s="445">
        <v>5.06</v>
      </c>
      <c r="K23" s="319">
        <v>5</v>
      </c>
    </row>
    <row r="24" spans="1:11" ht="12.75">
      <c r="A24" s="46">
        <v>17</v>
      </c>
      <c r="B24" s="17"/>
      <c r="C24" s="15">
        <v>1511</v>
      </c>
      <c r="D24" s="18" t="s">
        <v>14</v>
      </c>
      <c r="E24" s="318">
        <v>337.24</v>
      </c>
      <c r="F24" s="318">
        <v>350</v>
      </c>
      <c r="G24" s="318">
        <v>231.26</v>
      </c>
      <c r="H24" s="319">
        <v>340</v>
      </c>
      <c r="I24" s="299">
        <v>340</v>
      </c>
      <c r="J24" s="445">
        <v>224.45</v>
      </c>
      <c r="K24" s="319">
        <v>350</v>
      </c>
    </row>
    <row r="25" spans="1:11" ht="12.75">
      <c r="A25" s="46">
        <v>18</v>
      </c>
      <c r="B25" s="44"/>
      <c r="C25" s="44" t="s">
        <v>44</v>
      </c>
      <c r="D25" s="45" t="s">
        <v>46</v>
      </c>
      <c r="E25" s="322">
        <f aca="true" t="shared" si="0" ref="E25:J25">SUM(E7:E24)</f>
        <v>5351.31</v>
      </c>
      <c r="F25" s="322">
        <f t="shared" si="0"/>
        <v>5552.400000000001</v>
      </c>
      <c r="G25" s="323">
        <f t="shared" si="0"/>
        <v>4534.590000000001</v>
      </c>
      <c r="H25" s="324">
        <f t="shared" si="0"/>
        <v>5551.140000000001</v>
      </c>
      <c r="I25" s="325">
        <f t="shared" si="0"/>
        <v>5876.5</v>
      </c>
      <c r="J25" s="446">
        <f t="shared" si="0"/>
        <v>4847.910000000001</v>
      </c>
      <c r="K25" s="324">
        <f>SUM(K7:K24)</f>
        <v>7100.5</v>
      </c>
    </row>
    <row r="26" spans="1:11" ht="12.75">
      <c r="A26" s="49">
        <v>19</v>
      </c>
      <c r="B26" s="33"/>
      <c r="C26" s="34">
        <v>2460</v>
      </c>
      <c r="D26" s="152" t="s">
        <v>29</v>
      </c>
      <c r="E26" s="326">
        <v>274.66</v>
      </c>
      <c r="F26" s="326"/>
      <c r="G26" s="327">
        <v>207.42</v>
      </c>
      <c r="H26" s="328">
        <v>260</v>
      </c>
      <c r="I26" s="329"/>
      <c r="J26" s="447">
        <v>140.04</v>
      </c>
      <c r="K26" s="196"/>
    </row>
    <row r="27" spans="1:11" ht="12.75">
      <c r="A27" s="46">
        <v>20</v>
      </c>
      <c r="B27" s="17"/>
      <c r="C27" s="15">
        <v>4111</v>
      </c>
      <c r="D27" s="18" t="s">
        <v>294</v>
      </c>
      <c r="E27" s="294"/>
      <c r="F27" s="294">
        <v>14.3</v>
      </c>
      <c r="G27" s="330">
        <v>34.32</v>
      </c>
      <c r="H27" s="331">
        <v>41</v>
      </c>
      <c r="I27" s="332"/>
      <c r="J27" s="197"/>
      <c r="K27" s="198"/>
    </row>
    <row r="28" spans="1:11" ht="12.75">
      <c r="A28" s="46">
        <v>21</v>
      </c>
      <c r="B28" s="17"/>
      <c r="C28" s="15">
        <v>4112</v>
      </c>
      <c r="D28" s="18" t="s">
        <v>32</v>
      </c>
      <c r="E28" s="318">
        <v>311.4</v>
      </c>
      <c r="F28" s="318">
        <v>314.1</v>
      </c>
      <c r="G28" s="330">
        <v>261.74</v>
      </c>
      <c r="H28" s="331">
        <v>314.1</v>
      </c>
      <c r="I28" s="333">
        <v>314</v>
      </c>
      <c r="J28" s="448">
        <v>261.81</v>
      </c>
      <c r="K28" s="331">
        <v>297.14</v>
      </c>
    </row>
    <row r="29" spans="1:11" ht="12.75">
      <c r="A29" s="46">
        <v>22</v>
      </c>
      <c r="B29" s="17"/>
      <c r="C29" s="15">
        <v>4116</v>
      </c>
      <c r="D29" s="18" t="s">
        <v>30</v>
      </c>
      <c r="E29" s="294">
        <v>77.46</v>
      </c>
      <c r="F29" s="294">
        <v>630</v>
      </c>
      <c r="G29" s="330">
        <v>661.93</v>
      </c>
      <c r="H29" s="331">
        <v>661.93</v>
      </c>
      <c r="I29" s="332"/>
      <c r="J29" s="448">
        <v>172.09</v>
      </c>
      <c r="K29" s="198"/>
    </row>
    <row r="30" spans="1:11" ht="12.75">
      <c r="A30" s="46">
        <v>23</v>
      </c>
      <c r="B30" s="17"/>
      <c r="C30" s="15">
        <v>4121</v>
      </c>
      <c r="D30" s="18" t="s">
        <v>31</v>
      </c>
      <c r="E30" s="318">
        <v>472.53</v>
      </c>
      <c r="F30" s="318">
        <v>469.4</v>
      </c>
      <c r="G30" s="330">
        <v>469.4</v>
      </c>
      <c r="H30" s="331">
        <v>469.4</v>
      </c>
      <c r="I30" s="333">
        <v>606</v>
      </c>
      <c r="J30" s="448">
        <v>602.7</v>
      </c>
      <c r="K30" s="331">
        <v>547</v>
      </c>
    </row>
    <row r="31" spans="1:11" ht="12.75">
      <c r="A31" s="46">
        <v>24</v>
      </c>
      <c r="B31" s="17"/>
      <c r="C31" s="15">
        <v>4122</v>
      </c>
      <c r="D31" s="18" t="s">
        <v>81</v>
      </c>
      <c r="E31" s="294">
        <v>284.2</v>
      </c>
      <c r="F31" s="294">
        <v>38.5</v>
      </c>
      <c r="G31" s="330">
        <v>43.45</v>
      </c>
      <c r="H31" s="331">
        <v>43.45</v>
      </c>
      <c r="I31" s="332"/>
      <c r="J31" s="448">
        <v>869.86</v>
      </c>
      <c r="K31" s="331">
        <v>830.9</v>
      </c>
    </row>
    <row r="32" spans="1:11" ht="12.75">
      <c r="A32" s="46">
        <v>25</v>
      </c>
      <c r="B32" s="17"/>
      <c r="C32" s="15">
        <v>4129</v>
      </c>
      <c r="D32" s="18" t="s">
        <v>55</v>
      </c>
      <c r="E32" s="294">
        <v>595.13</v>
      </c>
      <c r="F32" s="294"/>
      <c r="G32" s="334"/>
      <c r="H32" s="335"/>
      <c r="I32" s="332"/>
      <c r="J32" s="197"/>
      <c r="K32" s="198"/>
    </row>
    <row r="33" spans="1:11" ht="12.75">
      <c r="A33" s="46">
        <v>26</v>
      </c>
      <c r="B33" s="17"/>
      <c r="C33" s="15">
        <v>4131</v>
      </c>
      <c r="D33" s="18" t="s">
        <v>15</v>
      </c>
      <c r="E33" s="294"/>
      <c r="F33" s="294"/>
      <c r="G33" s="334"/>
      <c r="H33" s="335"/>
      <c r="I33" s="332"/>
      <c r="J33" s="197"/>
      <c r="K33" s="198"/>
    </row>
    <row r="34" spans="1:11" ht="12.75">
      <c r="A34" s="46">
        <v>27</v>
      </c>
      <c r="B34" s="17"/>
      <c r="C34" s="15">
        <v>4134</v>
      </c>
      <c r="D34" s="18" t="s">
        <v>88</v>
      </c>
      <c r="E34" s="294">
        <v>983.5</v>
      </c>
      <c r="F34" s="294"/>
      <c r="G34" s="330">
        <v>1224</v>
      </c>
      <c r="H34" s="335">
        <v>1224</v>
      </c>
      <c r="I34" s="332"/>
      <c r="J34" s="448">
        <v>809</v>
      </c>
      <c r="K34" s="198"/>
    </row>
    <row r="35" spans="1:11" ht="12.75">
      <c r="A35" s="46">
        <v>28</v>
      </c>
      <c r="B35" s="17"/>
      <c r="C35" s="15">
        <v>4211</v>
      </c>
      <c r="D35" s="18" t="s">
        <v>295</v>
      </c>
      <c r="E35" s="294">
        <v>15000</v>
      </c>
      <c r="F35" s="294"/>
      <c r="G35" s="334"/>
      <c r="H35" s="335"/>
      <c r="I35" s="332"/>
      <c r="J35" s="197"/>
      <c r="K35" s="198"/>
    </row>
    <row r="36" spans="1:11" ht="12.75">
      <c r="A36" s="46">
        <v>29</v>
      </c>
      <c r="B36" s="17"/>
      <c r="C36" s="15">
        <v>4213</v>
      </c>
      <c r="D36" s="145" t="s">
        <v>296</v>
      </c>
      <c r="E36" s="294"/>
      <c r="F36" s="294">
        <v>468</v>
      </c>
      <c r="G36" s="334">
        <v>468</v>
      </c>
      <c r="H36" s="335">
        <v>468</v>
      </c>
      <c r="I36" s="332"/>
      <c r="J36" s="197"/>
      <c r="K36" s="198"/>
    </row>
    <row r="37" spans="1:11" ht="12.75">
      <c r="A37" s="46">
        <v>30</v>
      </c>
      <c r="B37" s="17"/>
      <c r="C37" s="15">
        <v>4213</v>
      </c>
      <c r="D37" s="145" t="s">
        <v>297</v>
      </c>
      <c r="E37" s="294"/>
      <c r="F37" s="294"/>
      <c r="G37" s="334"/>
      <c r="H37" s="335"/>
      <c r="I37" s="332"/>
      <c r="J37" s="197"/>
      <c r="K37" s="198"/>
    </row>
    <row r="38" spans="1:11" ht="12.75">
      <c r="A38" s="46"/>
      <c r="B38" s="17"/>
      <c r="C38" s="15">
        <v>4221</v>
      </c>
      <c r="D38" s="145" t="s">
        <v>324</v>
      </c>
      <c r="E38" s="294"/>
      <c r="F38" s="294"/>
      <c r="G38" s="334"/>
      <c r="H38" s="335"/>
      <c r="I38" s="332"/>
      <c r="J38" s="197"/>
      <c r="K38" s="335">
        <v>30</v>
      </c>
    </row>
    <row r="39" spans="1:11" ht="12.75">
      <c r="A39" s="46">
        <v>31</v>
      </c>
      <c r="B39" s="17"/>
      <c r="C39" s="15">
        <v>4222</v>
      </c>
      <c r="D39" s="145" t="s">
        <v>275</v>
      </c>
      <c r="E39" s="294">
        <v>313.3</v>
      </c>
      <c r="F39" s="294">
        <v>175</v>
      </c>
      <c r="G39" s="334">
        <v>175</v>
      </c>
      <c r="H39" s="335">
        <v>175</v>
      </c>
      <c r="I39" s="332">
        <v>190</v>
      </c>
      <c r="J39" s="448">
        <v>309</v>
      </c>
      <c r="K39" s="198"/>
    </row>
    <row r="40" spans="1:11" ht="12.75">
      <c r="A40" s="46">
        <v>32</v>
      </c>
      <c r="B40" s="17">
        <v>2119</v>
      </c>
      <c r="C40" s="15">
        <v>2131</v>
      </c>
      <c r="D40" s="18" t="s">
        <v>57</v>
      </c>
      <c r="E40" s="294"/>
      <c r="F40" s="294"/>
      <c r="G40" s="334"/>
      <c r="H40" s="335"/>
      <c r="I40" s="332"/>
      <c r="J40" s="197"/>
      <c r="K40" s="198"/>
    </row>
    <row r="41" spans="1:11" ht="12.75">
      <c r="A41" s="46">
        <v>33</v>
      </c>
      <c r="B41" s="17">
        <v>2119</v>
      </c>
      <c r="C41" s="15">
        <v>2343</v>
      </c>
      <c r="D41" s="18" t="s">
        <v>33</v>
      </c>
      <c r="E41" s="318">
        <v>44.81</v>
      </c>
      <c r="F41" s="318">
        <v>45</v>
      </c>
      <c r="G41" s="334">
        <v>8.08</v>
      </c>
      <c r="H41" s="335">
        <v>10</v>
      </c>
      <c r="I41" s="332">
        <v>10</v>
      </c>
      <c r="J41" s="448">
        <v>10.61</v>
      </c>
      <c r="K41" s="331">
        <v>10</v>
      </c>
    </row>
    <row r="42" spans="1:11" ht="12.75">
      <c r="A42" s="46">
        <v>34</v>
      </c>
      <c r="B42" s="17">
        <v>2310</v>
      </c>
      <c r="C42" s="15">
        <v>2111</v>
      </c>
      <c r="D42" s="18" t="s">
        <v>82</v>
      </c>
      <c r="E42" s="318">
        <v>3.36</v>
      </c>
      <c r="F42" s="294">
        <v>3</v>
      </c>
      <c r="G42" s="334">
        <v>2.8</v>
      </c>
      <c r="H42" s="335">
        <v>2.8</v>
      </c>
      <c r="I42" s="332">
        <v>3</v>
      </c>
      <c r="J42" s="448">
        <v>2.8</v>
      </c>
      <c r="K42" s="331">
        <v>3</v>
      </c>
    </row>
    <row r="43" spans="1:11" ht="12.75">
      <c r="A43" s="46">
        <v>35</v>
      </c>
      <c r="B43" s="17">
        <v>2321</v>
      </c>
      <c r="C43" s="15">
        <v>2111</v>
      </c>
      <c r="D43" s="18" t="s">
        <v>16</v>
      </c>
      <c r="E43" s="318">
        <v>147.33</v>
      </c>
      <c r="F43" s="318">
        <v>145</v>
      </c>
      <c r="G43" s="334">
        <v>175.97</v>
      </c>
      <c r="H43" s="335">
        <v>175.97</v>
      </c>
      <c r="I43" s="332">
        <v>150</v>
      </c>
      <c r="J43" s="448">
        <v>154.7</v>
      </c>
      <c r="K43" s="331">
        <v>225</v>
      </c>
    </row>
    <row r="44" spans="1:11" ht="12.75">
      <c r="A44" s="46"/>
      <c r="B44" s="17">
        <v>2321</v>
      </c>
      <c r="C44" s="15">
        <v>2322</v>
      </c>
      <c r="D44" s="18" t="s">
        <v>283</v>
      </c>
      <c r="E44" s="318">
        <v>150</v>
      </c>
      <c r="F44" s="318"/>
      <c r="G44" s="334"/>
      <c r="H44" s="335"/>
      <c r="I44" s="332"/>
      <c r="J44" s="197"/>
      <c r="K44" s="198"/>
    </row>
    <row r="45" spans="1:11" ht="12.75">
      <c r="A45" s="46">
        <v>37</v>
      </c>
      <c r="B45" s="17">
        <v>3113</v>
      </c>
      <c r="C45" s="15">
        <v>2122</v>
      </c>
      <c r="D45" s="18" t="s">
        <v>97</v>
      </c>
      <c r="E45" s="294"/>
      <c r="F45" s="294"/>
      <c r="G45" s="334"/>
      <c r="H45" s="335"/>
      <c r="I45" s="332"/>
      <c r="J45" s="197"/>
      <c r="K45" s="198"/>
    </row>
    <row r="46" spans="1:11" ht="12.75">
      <c r="A46" s="46">
        <v>38</v>
      </c>
      <c r="B46" s="17">
        <v>3113</v>
      </c>
      <c r="C46" s="15">
        <v>2322</v>
      </c>
      <c r="D46" s="18" t="s">
        <v>260</v>
      </c>
      <c r="E46" s="294">
        <v>57.06</v>
      </c>
      <c r="F46" s="294"/>
      <c r="G46" s="334">
        <v>89.18</v>
      </c>
      <c r="H46" s="335">
        <v>89.18</v>
      </c>
      <c r="I46" s="332"/>
      <c r="J46" s="197"/>
      <c r="K46" s="198"/>
    </row>
    <row r="47" spans="1:11" ht="12.75">
      <c r="A47" s="46">
        <v>39</v>
      </c>
      <c r="B47" s="17">
        <v>3141</v>
      </c>
      <c r="C47" s="15">
        <v>2111</v>
      </c>
      <c r="D47" s="18" t="s">
        <v>28</v>
      </c>
      <c r="E47" s="294"/>
      <c r="F47" s="294"/>
      <c r="G47" s="334"/>
      <c r="H47" s="335"/>
      <c r="I47" s="332"/>
      <c r="J47" s="197"/>
      <c r="K47" s="198"/>
    </row>
    <row r="48" spans="1:11" ht="12.75">
      <c r="A48" s="46">
        <v>40</v>
      </c>
      <c r="B48" s="17">
        <v>3143</v>
      </c>
      <c r="C48" s="15">
        <v>2111</v>
      </c>
      <c r="D48" s="18" t="s">
        <v>219</v>
      </c>
      <c r="E48" s="294"/>
      <c r="F48" s="294"/>
      <c r="G48" s="334"/>
      <c r="H48" s="335"/>
      <c r="I48" s="332"/>
      <c r="J48" s="197"/>
      <c r="K48" s="198"/>
    </row>
    <row r="49" spans="1:11" ht="12.75">
      <c r="A49" s="46"/>
      <c r="B49" s="17">
        <v>3291</v>
      </c>
      <c r="C49" s="15">
        <v>2329</v>
      </c>
      <c r="D49" s="18" t="s">
        <v>264</v>
      </c>
      <c r="E49" s="294"/>
      <c r="F49" s="294">
        <v>51.8</v>
      </c>
      <c r="G49" s="334"/>
      <c r="H49" s="335">
        <v>54</v>
      </c>
      <c r="I49" s="332"/>
      <c r="J49" s="197"/>
      <c r="K49" s="198"/>
    </row>
    <row r="50" spans="1:11" ht="12.75">
      <c r="A50" s="46"/>
      <c r="B50" s="17">
        <v>3299</v>
      </c>
      <c r="C50" s="15">
        <v>2141</v>
      </c>
      <c r="D50" s="18" t="s">
        <v>302</v>
      </c>
      <c r="E50" s="294"/>
      <c r="F50" s="294"/>
      <c r="G50" s="334"/>
      <c r="H50" s="335"/>
      <c r="I50" s="332"/>
      <c r="J50" s="449">
        <v>0.14</v>
      </c>
      <c r="K50" s="198"/>
    </row>
    <row r="51" spans="1:11" ht="12.75">
      <c r="A51" s="46">
        <v>41</v>
      </c>
      <c r="B51" s="17">
        <v>3314</v>
      </c>
      <c r="C51" s="15">
        <v>2111</v>
      </c>
      <c r="D51" s="16" t="s">
        <v>18</v>
      </c>
      <c r="E51" s="318">
        <v>1.16</v>
      </c>
      <c r="F51" s="294">
        <v>0</v>
      </c>
      <c r="G51" s="334">
        <v>0.66</v>
      </c>
      <c r="H51" s="335">
        <v>0.66</v>
      </c>
      <c r="I51" s="332"/>
      <c r="J51" s="448">
        <v>71.19</v>
      </c>
      <c r="K51" s="198"/>
    </row>
    <row r="52" spans="1:11" ht="12.75">
      <c r="A52" s="46">
        <v>42</v>
      </c>
      <c r="B52" s="17">
        <v>3319</v>
      </c>
      <c r="C52" s="15">
        <v>2329</v>
      </c>
      <c r="D52" s="16" t="s">
        <v>180</v>
      </c>
      <c r="E52" s="294"/>
      <c r="F52" s="294"/>
      <c r="G52" s="334"/>
      <c r="H52" s="335"/>
      <c r="I52" s="332"/>
      <c r="J52" s="197"/>
      <c r="K52" s="198"/>
    </row>
    <row r="53" spans="1:11" ht="12.75">
      <c r="A53" s="46">
        <v>43</v>
      </c>
      <c r="B53" s="17">
        <v>3341</v>
      </c>
      <c r="C53" s="15">
        <v>2111</v>
      </c>
      <c r="D53" s="16" t="s">
        <v>83</v>
      </c>
      <c r="E53" s="318">
        <v>4.5</v>
      </c>
      <c r="F53" s="318">
        <v>3.5</v>
      </c>
      <c r="G53" s="334">
        <v>2.3</v>
      </c>
      <c r="H53" s="335">
        <v>2.5</v>
      </c>
      <c r="I53" s="332">
        <v>2.5</v>
      </c>
      <c r="J53" s="448">
        <v>2.4</v>
      </c>
      <c r="K53" s="331">
        <v>2.5</v>
      </c>
    </row>
    <row r="54" spans="1:11" ht="12.75">
      <c r="A54" s="46">
        <v>44</v>
      </c>
      <c r="B54" s="17">
        <v>3392</v>
      </c>
      <c r="C54" s="15">
        <v>2132</v>
      </c>
      <c r="D54" s="16" t="s">
        <v>84</v>
      </c>
      <c r="E54" s="318">
        <v>66.59</v>
      </c>
      <c r="F54" s="318">
        <v>60</v>
      </c>
      <c r="G54" s="334">
        <v>46.59</v>
      </c>
      <c r="H54" s="335">
        <v>55</v>
      </c>
      <c r="I54" s="332">
        <v>60</v>
      </c>
      <c r="J54" s="448">
        <v>40.54</v>
      </c>
      <c r="K54" s="331">
        <v>55</v>
      </c>
    </row>
    <row r="55" spans="1:11" ht="12.75">
      <c r="A55" s="46">
        <v>45</v>
      </c>
      <c r="B55" s="17">
        <v>3399</v>
      </c>
      <c r="C55" s="15">
        <v>2310</v>
      </c>
      <c r="D55" s="16" t="s">
        <v>56</v>
      </c>
      <c r="E55" s="294">
        <v>1</v>
      </c>
      <c r="F55" s="294"/>
      <c r="G55" s="334"/>
      <c r="H55" s="320"/>
      <c r="I55" s="321"/>
      <c r="J55" s="448">
        <v>5.53</v>
      </c>
      <c r="K55" s="198"/>
    </row>
    <row r="56" spans="1:11" ht="12.75">
      <c r="A56" s="46">
        <v>46</v>
      </c>
      <c r="B56" s="17">
        <v>3419</v>
      </c>
      <c r="C56" s="19">
        <v>2111.3121</v>
      </c>
      <c r="D56" s="16" t="s">
        <v>92</v>
      </c>
      <c r="E56" s="294"/>
      <c r="F56" s="294"/>
      <c r="G56" s="334"/>
      <c r="H56" s="320"/>
      <c r="I56" s="321"/>
      <c r="J56" s="197"/>
      <c r="K56" s="335">
        <v>65</v>
      </c>
    </row>
    <row r="57" spans="1:11" ht="12.75">
      <c r="A57" s="245">
        <v>47</v>
      </c>
      <c r="B57" s="35">
        <v>3421</v>
      </c>
      <c r="C57" s="36">
        <v>2321</v>
      </c>
      <c r="D57" s="37" t="s">
        <v>48</v>
      </c>
      <c r="E57" s="336"/>
      <c r="F57" s="336"/>
      <c r="G57" s="322"/>
      <c r="H57" s="337"/>
      <c r="I57" s="338"/>
      <c r="J57" s="450"/>
      <c r="K57" s="200"/>
    </row>
    <row r="58" spans="1:11" ht="12.75">
      <c r="A58" s="49">
        <v>48</v>
      </c>
      <c r="B58" s="247">
        <v>3429</v>
      </c>
      <c r="C58" s="248"/>
      <c r="D58" s="249" t="s">
        <v>126</v>
      </c>
      <c r="E58" s="339"/>
      <c r="F58" s="339"/>
      <c r="G58" s="339"/>
      <c r="H58" s="340"/>
      <c r="I58" s="341"/>
      <c r="J58" s="195"/>
      <c r="K58" s="196"/>
    </row>
    <row r="59" spans="1:11" ht="12.75">
      <c r="A59" s="46">
        <v>49</v>
      </c>
      <c r="B59" s="17">
        <v>3429</v>
      </c>
      <c r="C59" s="15">
        <v>2111</v>
      </c>
      <c r="D59" s="16" t="s">
        <v>127</v>
      </c>
      <c r="E59" s="294">
        <v>50.68</v>
      </c>
      <c r="F59" s="294">
        <v>50</v>
      </c>
      <c r="G59" s="294"/>
      <c r="H59" s="320"/>
      <c r="I59" s="321"/>
      <c r="J59" s="197">
        <v>4.26</v>
      </c>
      <c r="K59" s="198"/>
    </row>
    <row r="60" spans="1:11" ht="12.75">
      <c r="A60" s="46">
        <v>50</v>
      </c>
      <c r="B60" s="17">
        <v>3429</v>
      </c>
      <c r="C60" s="15">
        <v>2132</v>
      </c>
      <c r="D60" s="16" t="s">
        <v>128</v>
      </c>
      <c r="E60" s="318">
        <v>65</v>
      </c>
      <c r="F60" s="294"/>
      <c r="G60" s="294">
        <v>73.45</v>
      </c>
      <c r="H60" s="320">
        <v>93</v>
      </c>
      <c r="I60" s="321">
        <v>80</v>
      </c>
      <c r="J60" s="445">
        <v>185.15</v>
      </c>
      <c r="K60" s="319">
        <v>150</v>
      </c>
    </row>
    <row r="61" spans="1:11" ht="12.75">
      <c r="A61" s="46">
        <v>51</v>
      </c>
      <c r="B61" s="17">
        <v>3429</v>
      </c>
      <c r="C61" s="15">
        <v>2324</v>
      </c>
      <c r="D61" s="16" t="s">
        <v>234</v>
      </c>
      <c r="E61" s="318">
        <v>1</v>
      </c>
      <c r="F61" s="294"/>
      <c r="G61" s="294">
        <v>5.96</v>
      </c>
      <c r="H61" s="320">
        <v>6</v>
      </c>
      <c r="I61" s="321">
        <v>5</v>
      </c>
      <c r="J61" s="197"/>
      <c r="K61" s="198"/>
    </row>
    <row r="62" spans="1:11" ht="12.75">
      <c r="A62" s="46">
        <v>52</v>
      </c>
      <c r="B62" s="35">
        <v>3429</v>
      </c>
      <c r="C62" s="36" t="s">
        <v>51</v>
      </c>
      <c r="D62" s="68" t="s">
        <v>129</v>
      </c>
      <c r="E62" s="322">
        <f>SUM(E59:E61)</f>
        <v>116.68</v>
      </c>
      <c r="F62" s="322">
        <f>SUM(F59:F61)</f>
        <v>50</v>
      </c>
      <c r="G62" s="322">
        <f>SUM(G58:G61)</f>
        <v>79.41</v>
      </c>
      <c r="H62" s="324">
        <f>SUM(H58:H61)</f>
        <v>99</v>
      </c>
      <c r="I62" s="325">
        <f>SUM(I58:I61)</f>
        <v>85</v>
      </c>
      <c r="J62" s="451">
        <f>SUM(J58:J61)</f>
        <v>189.41</v>
      </c>
      <c r="K62" s="452">
        <f>SUM(K59:K61)</f>
        <v>150</v>
      </c>
    </row>
    <row r="63" spans="1:11" ht="12.75">
      <c r="A63" s="49">
        <v>53</v>
      </c>
      <c r="B63" s="33">
        <v>3511</v>
      </c>
      <c r="C63" s="34">
        <v>2132</v>
      </c>
      <c r="D63" s="153" t="s">
        <v>86</v>
      </c>
      <c r="E63" s="326"/>
      <c r="F63" s="326"/>
      <c r="G63" s="326"/>
      <c r="H63" s="342"/>
      <c r="I63" s="343"/>
      <c r="J63" s="195"/>
      <c r="K63" s="196"/>
    </row>
    <row r="64" spans="1:11" ht="12.75">
      <c r="A64" s="48">
        <v>54</v>
      </c>
      <c r="B64" s="35">
        <v>3511</v>
      </c>
      <c r="C64" s="36">
        <v>2111</v>
      </c>
      <c r="D64" s="37" t="s">
        <v>85</v>
      </c>
      <c r="E64" s="336"/>
      <c r="F64" s="336"/>
      <c r="G64" s="336"/>
      <c r="H64" s="344"/>
      <c r="I64" s="338"/>
      <c r="J64" s="450"/>
      <c r="K64" s="200"/>
    </row>
    <row r="65" spans="1:11" ht="12.75">
      <c r="A65" s="49">
        <v>55</v>
      </c>
      <c r="B65" s="33">
        <v>3612</v>
      </c>
      <c r="C65" s="34"/>
      <c r="D65" s="67" t="s">
        <v>130</v>
      </c>
      <c r="E65" s="326"/>
      <c r="F65" s="326"/>
      <c r="G65" s="339"/>
      <c r="H65" s="345"/>
      <c r="I65" s="346"/>
      <c r="J65" s="195"/>
      <c r="K65" s="196"/>
    </row>
    <row r="66" spans="1:11" ht="12.75">
      <c r="A66" s="46">
        <v>56</v>
      </c>
      <c r="B66" s="17">
        <v>3612</v>
      </c>
      <c r="C66" s="15">
        <v>2111</v>
      </c>
      <c r="D66" s="16" t="s">
        <v>131</v>
      </c>
      <c r="E66" s="294">
        <v>17.89</v>
      </c>
      <c r="F66" s="294"/>
      <c r="G66" s="294">
        <v>15.21</v>
      </c>
      <c r="H66" s="320">
        <v>15.21</v>
      </c>
      <c r="I66" s="346"/>
      <c r="J66" s="445">
        <v>14.73</v>
      </c>
      <c r="K66" s="319">
        <v>15</v>
      </c>
    </row>
    <row r="67" spans="1:11" ht="12.75">
      <c r="A67" s="46">
        <v>57</v>
      </c>
      <c r="B67" s="17">
        <v>3612</v>
      </c>
      <c r="C67" s="15">
        <v>2131</v>
      </c>
      <c r="D67" s="16" t="s">
        <v>132</v>
      </c>
      <c r="E67" s="294">
        <v>0.86</v>
      </c>
      <c r="F67" s="294"/>
      <c r="G67" s="294">
        <v>0.72</v>
      </c>
      <c r="H67" s="320">
        <v>0.72</v>
      </c>
      <c r="I67" s="346"/>
      <c r="J67" s="445">
        <v>0.7</v>
      </c>
      <c r="K67" s="198"/>
    </row>
    <row r="68" spans="1:11" ht="12.75">
      <c r="A68" s="46">
        <v>58</v>
      </c>
      <c r="B68" s="17">
        <v>3612</v>
      </c>
      <c r="C68" s="15">
        <v>2132</v>
      </c>
      <c r="D68" s="16" t="s">
        <v>133</v>
      </c>
      <c r="E68" s="318">
        <v>116.27</v>
      </c>
      <c r="F68" s="294">
        <v>120</v>
      </c>
      <c r="G68" s="294">
        <v>109.11</v>
      </c>
      <c r="H68" s="320">
        <v>120</v>
      </c>
      <c r="I68" s="346">
        <v>125</v>
      </c>
      <c r="J68" s="445">
        <v>109.95</v>
      </c>
      <c r="K68" s="319">
        <v>127.5</v>
      </c>
    </row>
    <row r="69" spans="1:11" ht="12.75">
      <c r="A69" s="46">
        <v>59</v>
      </c>
      <c r="B69" s="17">
        <v>3612</v>
      </c>
      <c r="C69" s="15">
        <v>2324</v>
      </c>
      <c r="D69" s="16" t="s">
        <v>234</v>
      </c>
      <c r="E69" s="318">
        <v>0.32</v>
      </c>
      <c r="F69" s="294"/>
      <c r="G69" s="294">
        <v>1.9</v>
      </c>
      <c r="H69" s="320">
        <v>1.9</v>
      </c>
      <c r="I69" s="346"/>
      <c r="J69" s="197"/>
      <c r="K69" s="198"/>
    </row>
    <row r="70" spans="1:11" ht="12.75">
      <c r="A70" s="48">
        <v>60</v>
      </c>
      <c r="B70" s="35">
        <v>3612</v>
      </c>
      <c r="C70" s="36" t="s">
        <v>54</v>
      </c>
      <c r="D70" s="68" t="s">
        <v>134</v>
      </c>
      <c r="E70" s="322">
        <f aca="true" t="shared" si="1" ref="E70:J70">SUM(E66:E69)</f>
        <v>135.33999999999997</v>
      </c>
      <c r="F70" s="322">
        <f t="shared" si="1"/>
        <v>120</v>
      </c>
      <c r="G70" s="322">
        <f t="shared" si="1"/>
        <v>126.94000000000001</v>
      </c>
      <c r="H70" s="324">
        <f t="shared" si="1"/>
        <v>137.83</v>
      </c>
      <c r="I70" s="347">
        <f t="shared" si="1"/>
        <v>125</v>
      </c>
      <c r="J70" s="446">
        <f t="shared" si="1"/>
        <v>125.38</v>
      </c>
      <c r="K70" s="324">
        <f>SUM(K66:K69)</f>
        <v>142.5</v>
      </c>
    </row>
    <row r="71" spans="1:11" ht="12.75">
      <c r="A71" s="49">
        <v>61</v>
      </c>
      <c r="B71" s="33">
        <v>3613</v>
      </c>
      <c r="C71" s="34"/>
      <c r="D71" s="67" t="s">
        <v>135</v>
      </c>
      <c r="E71" s="326"/>
      <c r="F71" s="326"/>
      <c r="G71" s="326"/>
      <c r="H71" s="340"/>
      <c r="I71" s="348"/>
      <c r="J71" s="195"/>
      <c r="K71" s="196"/>
    </row>
    <row r="72" spans="1:11" ht="12.75">
      <c r="A72" s="46">
        <v>62</v>
      </c>
      <c r="B72" s="17">
        <v>3613</v>
      </c>
      <c r="C72" s="15">
        <v>2111</v>
      </c>
      <c r="D72" s="16" t="s">
        <v>136</v>
      </c>
      <c r="E72" s="294">
        <v>6.07</v>
      </c>
      <c r="F72" s="294"/>
      <c r="G72" s="294">
        <v>19.19</v>
      </c>
      <c r="H72" s="320">
        <v>19.19</v>
      </c>
      <c r="I72" s="346"/>
      <c r="J72" s="445">
        <v>10.75</v>
      </c>
      <c r="K72" s="198"/>
    </row>
    <row r="73" spans="1:11" ht="12.75">
      <c r="A73" s="46">
        <v>63</v>
      </c>
      <c r="B73" s="17">
        <v>3613</v>
      </c>
      <c r="C73" s="15">
        <v>2132</v>
      </c>
      <c r="D73" s="16" t="s">
        <v>137</v>
      </c>
      <c r="E73" s="318">
        <v>98.52</v>
      </c>
      <c r="F73" s="294">
        <v>84</v>
      </c>
      <c r="G73" s="294">
        <v>73.02</v>
      </c>
      <c r="H73" s="320">
        <v>90</v>
      </c>
      <c r="I73" s="346">
        <v>90</v>
      </c>
      <c r="J73" s="445">
        <v>69.98</v>
      </c>
      <c r="K73" s="319">
        <v>90</v>
      </c>
    </row>
    <row r="74" spans="1:11" ht="12.75">
      <c r="A74" s="48">
        <v>64</v>
      </c>
      <c r="B74" s="35">
        <v>3613</v>
      </c>
      <c r="C74" s="36" t="s">
        <v>51</v>
      </c>
      <c r="D74" s="68" t="s">
        <v>129</v>
      </c>
      <c r="E74" s="322">
        <f>SUM(E72:E73)</f>
        <v>104.59</v>
      </c>
      <c r="F74" s="322">
        <f>SUM(F71:F73)</f>
        <v>84</v>
      </c>
      <c r="G74" s="322">
        <f>SUM(G72:G73)</f>
        <v>92.21</v>
      </c>
      <c r="H74" s="324">
        <f>SUM(H72:H73)</f>
        <v>109.19</v>
      </c>
      <c r="I74" s="347">
        <f>SUM(I72:I73)</f>
        <v>90</v>
      </c>
      <c r="J74" s="446">
        <f>SUM(J72:J73)</f>
        <v>80.73</v>
      </c>
      <c r="K74" s="452">
        <f>SUM(K72:K73)</f>
        <v>90</v>
      </c>
    </row>
    <row r="75" spans="1:11" ht="12.75">
      <c r="A75" s="255"/>
      <c r="B75" s="41">
        <v>3619</v>
      </c>
      <c r="C75" s="42">
        <v>2141</v>
      </c>
      <c r="D75" s="265" t="s">
        <v>284</v>
      </c>
      <c r="E75" s="349">
        <v>20.59</v>
      </c>
      <c r="F75" s="349"/>
      <c r="G75" s="349"/>
      <c r="H75" s="350"/>
      <c r="I75" s="351"/>
      <c r="J75" s="453"/>
      <c r="K75" s="202"/>
    </row>
    <row r="76" spans="1:11" ht="12.75">
      <c r="A76" s="49">
        <v>65</v>
      </c>
      <c r="B76" s="33"/>
      <c r="C76" s="34"/>
      <c r="D76" s="67" t="s">
        <v>138</v>
      </c>
      <c r="E76" s="326"/>
      <c r="F76" s="326"/>
      <c r="G76" s="326"/>
      <c r="H76" s="340"/>
      <c r="I76" s="348"/>
      <c r="J76" s="195"/>
      <c r="K76" s="196"/>
    </row>
    <row r="77" spans="1:11" ht="12.75">
      <c r="A77" s="46">
        <v>66</v>
      </c>
      <c r="B77" s="17">
        <v>3632</v>
      </c>
      <c r="C77" s="15">
        <v>2111</v>
      </c>
      <c r="D77" s="16" t="s">
        <v>131</v>
      </c>
      <c r="E77" s="318">
        <v>23.33</v>
      </c>
      <c r="F77" s="294">
        <v>24</v>
      </c>
      <c r="G77" s="294">
        <v>23.26</v>
      </c>
      <c r="H77" s="320">
        <v>23.26</v>
      </c>
      <c r="I77" s="346">
        <v>24</v>
      </c>
      <c r="J77" s="445">
        <v>29.43</v>
      </c>
      <c r="K77" s="319">
        <v>38</v>
      </c>
    </row>
    <row r="78" spans="1:11" ht="12.75">
      <c r="A78" s="46">
        <v>67</v>
      </c>
      <c r="B78" s="17">
        <v>3632</v>
      </c>
      <c r="C78" s="15">
        <v>2131</v>
      </c>
      <c r="D78" s="16" t="s">
        <v>132</v>
      </c>
      <c r="E78" s="318">
        <v>1.23</v>
      </c>
      <c r="F78" s="294">
        <v>1.2</v>
      </c>
      <c r="G78" s="294">
        <v>1.22</v>
      </c>
      <c r="H78" s="320">
        <v>1.22</v>
      </c>
      <c r="I78" s="346">
        <v>1.2</v>
      </c>
      <c r="J78" s="445">
        <v>1.29</v>
      </c>
      <c r="K78" s="319">
        <v>6</v>
      </c>
    </row>
    <row r="79" spans="1:11" ht="12.75">
      <c r="A79" s="245"/>
      <c r="B79" s="159"/>
      <c r="C79" s="160"/>
      <c r="D79" s="280" t="s">
        <v>282</v>
      </c>
      <c r="E79" s="352"/>
      <c r="F79" s="353"/>
      <c r="G79" s="353">
        <v>0.1</v>
      </c>
      <c r="H79" s="354"/>
      <c r="I79" s="346"/>
      <c r="J79" s="197"/>
      <c r="K79" s="198"/>
    </row>
    <row r="80" spans="1:11" ht="12.75">
      <c r="A80" s="48">
        <v>68</v>
      </c>
      <c r="B80" s="35">
        <v>3632</v>
      </c>
      <c r="C80" s="36" t="s">
        <v>51</v>
      </c>
      <c r="D80" s="68" t="s">
        <v>129</v>
      </c>
      <c r="E80" s="322">
        <f>SUM(E77:E79)</f>
        <v>24.56</v>
      </c>
      <c r="F80" s="322">
        <f>SUM(F77:F78)</f>
        <v>25.2</v>
      </c>
      <c r="G80" s="322">
        <f>SUM(G77:G79)</f>
        <v>24.580000000000002</v>
      </c>
      <c r="H80" s="324">
        <f>SUM(H77:H78)</f>
        <v>24.48</v>
      </c>
      <c r="I80" s="347">
        <f>SUM(I77:I78)</f>
        <v>25.2</v>
      </c>
      <c r="J80" s="446">
        <f>SUM(J77:J79)</f>
        <v>30.72</v>
      </c>
      <c r="K80" s="324">
        <f>SUM(K77:K79)</f>
        <v>44</v>
      </c>
    </row>
    <row r="81" spans="1:11" ht="12.75">
      <c r="A81" s="49">
        <v>69</v>
      </c>
      <c r="B81" s="33">
        <v>3633</v>
      </c>
      <c r="C81" s="34"/>
      <c r="D81" s="67" t="s">
        <v>98</v>
      </c>
      <c r="E81" s="326"/>
      <c r="F81" s="327"/>
      <c r="G81" s="326"/>
      <c r="H81" s="340"/>
      <c r="I81" s="348"/>
      <c r="J81" s="195"/>
      <c r="K81" s="196"/>
    </row>
    <row r="82" spans="1:11" ht="12.75">
      <c r="A82" s="46">
        <v>70</v>
      </c>
      <c r="B82" s="17">
        <v>3633</v>
      </c>
      <c r="C82" s="15">
        <v>2132</v>
      </c>
      <c r="D82" s="250" t="s">
        <v>225</v>
      </c>
      <c r="E82" s="294">
        <v>290.13</v>
      </c>
      <c r="F82" s="294">
        <v>117.3</v>
      </c>
      <c r="G82" s="294"/>
      <c r="H82" s="320">
        <v>151</v>
      </c>
      <c r="I82" s="346">
        <v>150</v>
      </c>
      <c r="J82" s="445">
        <v>151.08</v>
      </c>
      <c r="K82" s="319">
        <v>150</v>
      </c>
    </row>
    <row r="83" spans="1:11" ht="12.75">
      <c r="A83" s="46"/>
      <c r="B83" s="17"/>
      <c r="C83" s="15">
        <v>2231</v>
      </c>
      <c r="D83" s="250" t="s">
        <v>303</v>
      </c>
      <c r="E83" s="294"/>
      <c r="F83" s="294"/>
      <c r="G83" s="294"/>
      <c r="H83" s="320"/>
      <c r="I83" s="346"/>
      <c r="J83" s="445">
        <v>16.47</v>
      </c>
      <c r="K83" s="198"/>
    </row>
    <row r="84" spans="1:11" ht="12.75">
      <c r="A84" s="46">
        <v>71</v>
      </c>
      <c r="B84" s="17">
        <v>3633</v>
      </c>
      <c r="C84" s="15">
        <v>3202</v>
      </c>
      <c r="D84" s="250" t="s">
        <v>235</v>
      </c>
      <c r="E84" s="294">
        <v>0</v>
      </c>
      <c r="F84" s="318">
        <v>50</v>
      </c>
      <c r="G84" s="294"/>
      <c r="H84" s="320"/>
      <c r="I84" s="346"/>
      <c r="J84" s="197"/>
      <c r="K84" s="198"/>
    </row>
    <row r="85" spans="1:11" ht="12.75">
      <c r="A85" s="48">
        <v>72</v>
      </c>
      <c r="B85" s="35">
        <v>3633</v>
      </c>
      <c r="C85" s="36" t="s">
        <v>51</v>
      </c>
      <c r="D85" s="68" t="s">
        <v>129</v>
      </c>
      <c r="E85" s="322">
        <f>SUM(E82:E84)</f>
        <v>290.13</v>
      </c>
      <c r="F85" s="322">
        <f>SUM(F82:F84)</f>
        <v>167.3</v>
      </c>
      <c r="G85" s="336"/>
      <c r="H85" s="324">
        <f>SUM(H82:H84)</f>
        <v>151</v>
      </c>
      <c r="I85" s="347">
        <f>SUM(I82:I84)</f>
        <v>150</v>
      </c>
      <c r="J85" s="446">
        <f>SUM(J82:J84)</f>
        <v>167.55</v>
      </c>
      <c r="K85" s="324">
        <f>SUM(K82:K84)</f>
        <v>150</v>
      </c>
    </row>
    <row r="86" spans="1:11" ht="12.75">
      <c r="A86" s="246">
        <v>73</v>
      </c>
      <c r="B86" s="247"/>
      <c r="C86" s="248"/>
      <c r="D86" s="67" t="s">
        <v>139</v>
      </c>
      <c r="E86" s="326"/>
      <c r="F86" s="326"/>
      <c r="G86" s="326"/>
      <c r="H86" s="340"/>
      <c r="I86" s="343"/>
      <c r="J86" s="195"/>
      <c r="K86" s="196"/>
    </row>
    <row r="87" spans="1:11" ht="12.75">
      <c r="A87" s="46">
        <v>74</v>
      </c>
      <c r="B87" s="17">
        <v>3639</v>
      </c>
      <c r="C87" s="154">
        <v>2111</v>
      </c>
      <c r="D87" s="16" t="s">
        <v>140</v>
      </c>
      <c r="E87" s="318">
        <v>30.43</v>
      </c>
      <c r="F87" s="294">
        <v>3</v>
      </c>
      <c r="G87" s="294">
        <v>3.18</v>
      </c>
      <c r="H87" s="320">
        <v>3.17</v>
      </c>
      <c r="I87" s="321">
        <v>3</v>
      </c>
      <c r="J87" s="445">
        <v>5.79</v>
      </c>
      <c r="K87" s="319">
        <v>3</v>
      </c>
    </row>
    <row r="88" spans="1:11" ht="12.75">
      <c r="A88" s="46"/>
      <c r="B88" s="17"/>
      <c r="C88" s="154">
        <v>2119</v>
      </c>
      <c r="D88" s="16" t="s">
        <v>304</v>
      </c>
      <c r="E88" s="318"/>
      <c r="F88" s="294"/>
      <c r="G88" s="294"/>
      <c r="H88" s="320"/>
      <c r="I88" s="321"/>
      <c r="J88" s="445">
        <v>1</v>
      </c>
      <c r="K88" s="198"/>
    </row>
    <row r="89" spans="1:11" ht="12.75">
      <c r="A89" s="46">
        <v>75</v>
      </c>
      <c r="B89" s="17">
        <v>3639</v>
      </c>
      <c r="C89" s="15">
        <v>2131</v>
      </c>
      <c r="D89" s="16" t="s">
        <v>132</v>
      </c>
      <c r="E89" s="318">
        <v>68.6</v>
      </c>
      <c r="F89" s="318">
        <v>68</v>
      </c>
      <c r="G89" s="294">
        <v>69.6</v>
      </c>
      <c r="H89" s="320">
        <v>69.6</v>
      </c>
      <c r="I89" s="321">
        <v>69</v>
      </c>
      <c r="J89" s="445">
        <v>71.03</v>
      </c>
      <c r="K89" s="319">
        <v>70</v>
      </c>
    </row>
    <row r="90" spans="1:11" ht="12.75">
      <c r="A90" s="46">
        <v>76</v>
      </c>
      <c r="B90" s="17">
        <v>3639</v>
      </c>
      <c r="C90" s="15">
        <v>2133</v>
      </c>
      <c r="D90" s="16" t="s">
        <v>225</v>
      </c>
      <c r="E90" s="294">
        <v>7.01</v>
      </c>
      <c r="F90" s="294">
        <v>3</v>
      </c>
      <c r="G90" s="294"/>
      <c r="H90" s="320"/>
      <c r="I90" s="321">
        <v>5</v>
      </c>
      <c r="J90" s="197"/>
      <c r="K90" s="198"/>
    </row>
    <row r="91" spans="1:11" ht="12.75">
      <c r="A91" s="46">
        <v>77</v>
      </c>
      <c r="B91" s="17">
        <v>3639</v>
      </c>
      <c r="C91" s="15">
        <v>2310</v>
      </c>
      <c r="D91" s="16" t="s">
        <v>220</v>
      </c>
      <c r="E91" s="318">
        <v>0.5</v>
      </c>
      <c r="F91" s="294">
        <v>1</v>
      </c>
      <c r="G91" s="294"/>
      <c r="H91" s="320"/>
      <c r="I91" s="321"/>
      <c r="J91" s="197"/>
      <c r="K91" s="198"/>
    </row>
    <row r="92" spans="1:11" ht="12.75">
      <c r="A92" s="46">
        <v>78</v>
      </c>
      <c r="B92" s="17">
        <v>3639</v>
      </c>
      <c r="C92" s="15">
        <v>2324</v>
      </c>
      <c r="D92" s="16" t="s">
        <v>141</v>
      </c>
      <c r="E92" s="294">
        <v>0.15</v>
      </c>
      <c r="F92" s="294"/>
      <c r="G92" s="294">
        <v>1.5</v>
      </c>
      <c r="H92" s="320">
        <v>1.5</v>
      </c>
      <c r="I92" s="321"/>
      <c r="J92" s="197"/>
      <c r="K92" s="198"/>
    </row>
    <row r="93" spans="1:11" ht="12.75">
      <c r="A93" s="46">
        <v>79</v>
      </c>
      <c r="B93" s="17">
        <v>3639</v>
      </c>
      <c r="C93" s="15">
        <v>3202</v>
      </c>
      <c r="D93" s="16" t="s">
        <v>298</v>
      </c>
      <c r="E93" s="294"/>
      <c r="F93" s="294"/>
      <c r="G93" s="294"/>
      <c r="H93" s="320"/>
      <c r="I93" s="321"/>
      <c r="J93" s="197"/>
      <c r="K93" s="198"/>
    </row>
    <row r="94" spans="1:11" ht="12.75">
      <c r="A94" s="46">
        <v>80</v>
      </c>
      <c r="B94" s="17">
        <v>3639</v>
      </c>
      <c r="C94" s="15">
        <v>3111</v>
      </c>
      <c r="D94" s="16" t="s">
        <v>236</v>
      </c>
      <c r="E94" s="294">
        <v>421.9</v>
      </c>
      <c r="F94" s="294"/>
      <c r="G94" s="294"/>
      <c r="H94" s="320"/>
      <c r="I94" s="321">
        <v>230</v>
      </c>
      <c r="J94" s="197">
        <v>241.65</v>
      </c>
      <c r="K94" s="198">
        <v>200</v>
      </c>
    </row>
    <row r="95" spans="1:11" ht="12.75">
      <c r="A95" s="46">
        <v>81</v>
      </c>
      <c r="B95" s="159">
        <v>3639</v>
      </c>
      <c r="C95" s="160" t="s">
        <v>53</v>
      </c>
      <c r="D95" s="68" t="s">
        <v>134</v>
      </c>
      <c r="E95" s="322">
        <f aca="true" t="shared" si="2" ref="E95:K95">SUM(E87:E94)</f>
        <v>528.59</v>
      </c>
      <c r="F95" s="322">
        <f t="shared" si="2"/>
        <v>75</v>
      </c>
      <c r="G95" s="322">
        <f t="shared" si="2"/>
        <v>74.28</v>
      </c>
      <c r="H95" s="324">
        <f t="shared" si="2"/>
        <v>74.27</v>
      </c>
      <c r="I95" s="325">
        <f t="shared" si="2"/>
        <v>307</v>
      </c>
      <c r="J95" s="446">
        <f t="shared" si="2"/>
        <v>319.47</v>
      </c>
      <c r="K95" s="324">
        <f t="shared" si="2"/>
        <v>273</v>
      </c>
    </row>
    <row r="96" spans="1:10" ht="12.75">
      <c r="A96" s="255"/>
      <c r="B96" s="41">
        <v>3721</v>
      </c>
      <c r="C96" s="42">
        <v>2111</v>
      </c>
      <c r="D96" s="434" t="s">
        <v>305</v>
      </c>
      <c r="E96" s="349"/>
      <c r="F96" s="349"/>
      <c r="G96" s="349"/>
      <c r="H96" s="350"/>
      <c r="I96" s="347"/>
      <c r="J96" s="429">
        <v>0.85</v>
      </c>
    </row>
    <row r="97" spans="1:11" ht="12.75">
      <c r="A97" s="274">
        <v>82</v>
      </c>
      <c r="B97" s="38">
        <v>3723</v>
      </c>
      <c r="C97" s="39">
        <v>2111</v>
      </c>
      <c r="D97" s="40" t="s">
        <v>49</v>
      </c>
      <c r="E97" s="357">
        <v>35.35</v>
      </c>
      <c r="F97" s="357">
        <v>40</v>
      </c>
      <c r="G97" s="358">
        <v>40.48</v>
      </c>
      <c r="H97" s="359">
        <v>40.48</v>
      </c>
      <c r="I97" s="360">
        <v>40</v>
      </c>
      <c r="J97" s="454">
        <v>52.33</v>
      </c>
      <c r="K97" s="405">
        <v>50</v>
      </c>
    </row>
    <row r="98" spans="1:11" ht="12.75">
      <c r="A98" s="274"/>
      <c r="B98" s="38">
        <v>3745</v>
      </c>
      <c r="C98" s="39">
        <v>2324</v>
      </c>
      <c r="D98" s="40" t="s">
        <v>306</v>
      </c>
      <c r="E98" s="357"/>
      <c r="F98" s="357"/>
      <c r="G98" s="358"/>
      <c r="H98" s="359"/>
      <c r="I98" s="360"/>
      <c r="J98" s="454">
        <v>19.78</v>
      </c>
      <c r="K98" s="202"/>
    </row>
    <row r="99" spans="1:11" ht="12.75">
      <c r="A99" s="274">
        <v>83</v>
      </c>
      <c r="B99" s="38">
        <v>5512</v>
      </c>
      <c r="C99" s="39">
        <v>2324</v>
      </c>
      <c r="D99" s="40" t="s">
        <v>261</v>
      </c>
      <c r="E99" s="357"/>
      <c r="F99" s="357"/>
      <c r="G99" s="358">
        <v>2.16</v>
      </c>
      <c r="H99" s="359">
        <v>2.16</v>
      </c>
      <c r="I99" s="360"/>
      <c r="J99" s="453"/>
      <c r="K99" s="202"/>
    </row>
    <row r="100" spans="1:11" ht="12.75">
      <c r="A100" s="274">
        <v>84</v>
      </c>
      <c r="B100" s="38">
        <v>5512</v>
      </c>
      <c r="C100" s="39">
        <v>3113</v>
      </c>
      <c r="D100" s="40" t="s">
        <v>230</v>
      </c>
      <c r="E100" s="361"/>
      <c r="F100" s="361"/>
      <c r="G100" s="361"/>
      <c r="H100" s="362"/>
      <c r="I100" s="363"/>
      <c r="J100" s="453"/>
      <c r="K100" s="202"/>
    </row>
    <row r="101" spans="1:11" ht="12.75">
      <c r="A101" s="274">
        <v>85</v>
      </c>
      <c r="B101" s="38">
        <v>5299</v>
      </c>
      <c r="C101" s="39">
        <v>2321</v>
      </c>
      <c r="D101" s="40" t="s">
        <v>50</v>
      </c>
      <c r="E101" s="361"/>
      <c r="F101" s="361"/>
      <c r="G101" s="361"/>
      <c r="H101" s="362"/>
      <c r="I101" s="363"/>
      <c r="J101" s="453"/>
      <c r="K101" s="202"/>
    </row>
    <row r="102" spans="1:11" ht="12.75">
      <c r="A102" s="274"/>
      <c r="B102" s="38">
        <v>6112</v>
      </c>
      <c r="C102" s="39">
        <v>2324</v>
      </c>
      <c r="D102" s="40" t="s">
        <v>206</v>
      </c>
      <c r="E102" s="361"/>
      <c r="F102" s="361"/>
      <c r="G102" s="361"/>
      <c r="H102" s="362"/>
      <c r="I102" s="348"/>
      <c r="J102" s="455">
        <v>3.91</v>
      </c>
      <c r="K102" s="202"/>
    </row>
    <row r="103" spans="1:11" ht="12.75">
      <c r="A103" s="49">
        <v>86</v>
      </c>
      <c r="B103" s="33"/>
      <c r="C103" s="34"/>
      <c r="D103" s="67" t="s">
        <v>19</v>
      </c>
      <c r="E103" s="326"/>
      <c r="F103" s="326"/>
      <c r="G103" s="326"/>
      <c r="H103" s="340"/>
      <c r="I103" s="343"/>
      <c r="J103" s="195"/>
      <c r="K103" s="196"/>
    </row>
    <row r="104" spans="1:11" ht="12.75">
      <c r="A104" s="46">
        <v>87</v>
      </c>
      <c r="B104" s="17">
        <v>6171</v>
      </c>
      <c r="C104" s="15">
        <v>2111</v>
      </c>
      <c r="D104" s="16" t="s">
        <v>142</v>
      </c>
      <c r="E104" s="318">
        <v>55.86</v>
      </c>
      <c r="F104" s="294">
        <v>30</v>
      </c>
      <c r="G104" s="294">
        <v>42.67</v>
      </c>
      <c r="H104" s="320">
        <v>42.67</v>
      </c>
      <c r="I104" s="321">
        <v>40</v>
      </c>
      <c r="J104" s="445">
        <v>23.08</v>
      </c>
      <c r="K104" s="319">
        <v>27</v>
      </c>
    </row>
    <row r="105" spans="1:11" ht="12.75">
      <c r="A105" s="46">
        <v>88</v>
      </c>
      <c r="B105" s="17">
        <v>6171</v>
      </c>
      <c r="C105" s="15">
        <v>2310</v>
      </c>
      <c r="D105" s="16" t="s">
        <v>262</v>
      </c>
      <c r="E105" s="318"/>
      <c r="F105" s="294"/>
      <c r="G105" s="294">
        <v>0.5</v>
      </c>
      <c r="H105" s="320">
        <v>0.5</v>
      </c>
      <c r="I105" s="321"/>
      <c r="J105" s="197"/>
      <c r="K105" s="198"/>
    </row>
    <row r="106" spans="1:11" ht="12.75">
      <c r="A106" s="46">
        <v>89</v>
      </c>
      <c r="B106" s="17">
        <v>6171</v>
      </c>
      <c r="C106" s="15">
        <v>2322</v>
      </c>
      <c r="D106" s="16" t="s">
        <v>237</v>
      </c>
      <c r="E106" s="318">
        <v>8.76</v>
      </c>
      <c r="F106" s="294"/>
      <c r="G106" s="294">
        <v>1.5</v>
      </c>
      <c r="H106" s="320">
        <v>1.5</v>
      </c>
      <c r="I106" s="321"/>
      <c r="J106" s="197"/>
      <c r="K106" s="198"/>
    </row>
    <row r="107" spans="1:11" ht="12.75">
      <c r="A107" s="46">
        <v>90</v>
      </c>
      <c r="B107" s="17">
        <v>6171</v>
      </c>
      <c r="C107" s="15">
        <v>2324</v>
      </c>
      <c r="D107" s="16" t="s">
        <v>141</v>
      </c>
      <c r="E107" s="294"/>
      <c r="F107" s="294"/>
      <c r="G107" s="294">
        <v>0.01</v>
      </c>
      <c r="H107" s="320">
        <v>0.01</v>
      </c>
      <c r="I107" s="321"/>
      <c r="J107" s="197">
        <v>1.01</v>
      </c>
      <c r="K107" s="198"/>
    </row>
    <row r="108" spans="1:11" ht="12.75">
      <c r="A108" s="46">
        <v>91</v>
      </c>
      <c r="B108" s="17"/>
      <c r="C108" s="15">
        <v>2328</v>
      </c>
      <c r="D108" s="16" t="s">
        <v>226</v>
      </c>
      <c r="E108" s="294"/>
      <c r="F108" s="294"/>
      <c r="G108" s="294"/>
      <c r="H108" s="320"/>
      <c r="I108" s="321"/>
      <c r="J108" s="197"/>
      <c r="K108" s="198"/>
    </row>
    <row r="109" spans="1:11" ht="12.75">
      <c r="A109" s="48">
        <v>92</v>
      </c>
      <c r="B109" s="155">
        <v>6171</v>
      </c>
      <c r="C109" s="35" t="s">
        <v>51</v>
      </c>
      <c r="D109" s="68" t="s">
        <v>129</v>
      </c>
      <c r="E109" s="322">
        <f aca="true" t="shared" si="3" ref="E109:J109">SUM(E104:E108)</f>
        <v>64.62</v>
      </c>
      <c r="F109" s="322">
        <f t="shared" si="3"/>
        <v>30</v>
      </c>
      <c r="G109" s="322">
        <f t="shared" si="3"/>
        <v>44.68</v>
      </c>
      <c r="H109" s="324">
        <f t="shared" si="3"/>
        <v>44.68</v>
      </c>
      <c r="I109" s="325">
        <f t="shared" si="3"/>
        <v>40</v>
      </c>
      <c r="J109" s="446">
        <f t="shared" si="3"/>
        <v>24.09</v>
      </c>
      <c r="K109" s="324">
        <f>SUM(K104:K108)</f>
        <v>27</v>
      </c>
    </row>
    <row r="110" spans="1:11" ht="12.75">
      <c r="A110" s="49">
        <v>93</v>
      </c>
      <c r="B110" s="43"/>
      <c r="C110" s="33"/>
      <c r="D110" s="67" t="s">
        <v>144</v>
      </c>
      <c r="E110" s="326"/>
      <c r="F110" s="326"/>
      <c r="G110" s="326"/>
      <c r="H110" s="340"/>
      <c r="I110" s="343"/>
      <c r="J110" s="195"/>
      <c r="K110" s="196"/>
    </row>
    <row r="111" spans="1:11" ht="12.75">
      <c r="A111" s="46">
        <v>94</v>
      </c>
      <c r="B111" s="20">
        <v>6310</v>
      </c>
      <c r="C111" s="17">
        <v>2141</v>
      </c>
      <c r="D111" s="16" t="s">
        <v>143</v>
      </c>
      <c r="E111" s="294">
        <v>8.51</v>
      </c>
      <c r="F111" s="294">
        <v>6</v>
      </c>
      <c r="G111" s="294">
        <v>0.62</v>
      </c>
      <c r="H111" s="320">
        <v>0.62</v>
      </c>
      <c r="I111" s="321"/>
      <c r="J111" s="445">
        <v>0.92</v>
      </c>
      <c r="K111" s="198"/>
    </row>
    <row r="112" spans="1:11" ht="12.75">
      <c r="A112" s="46">
        <v>95</v>
      </c>
      <c r="B112" s="20">
        <v>6310</v>
      </c>
      <c r="C112" s="17">
        <v>2324</v>
      </c>
      <c r="D112" s="16" t="s">
        <v>145</v>
      </c>
      <c r="E112" s="294"/>
      <c r="F112" s="294"/>
      <c r="G112" s="294"/>
      <c r="H112" s="320"/>
      <c r="I112" s="321"/>
      <c r="J112" s="197"/>
      <c r="K112" s="198"/>
    </row>
    <row r="113" spans="1:11" ht="12.75">
      <c r="A113" s="48">
        <v>96</v>
      </c>
      <c r="B113" s="35">
        <v>6310</v>
      </c>
      <c r="C113" s="36" t="s">
        <v>51</v>
      </c>
      <c r="D113" s="68" t="s">
        <v>129</v>
      </c>
      <c r="E113" s="322">
        <f>SUM(E111:E112)</f>
        <v>8.51</v>
      </c>
      <c r="F113" s="322">
        <f>SUM(F111:F112)</f>
        <v>6</v>
      </c>
      <c r="G113" s="322">
        <f>SUM(G111:G112)</f>
        <v>0.62</v>
      </c>
      <c r="H113" s="324">
        <f>SUM(H111:H112)</f>
        <v>0.62</v>
      </c>
      <c r="I113" s="338"/>
      <c r="J113" s="451">
        <f>SUM(J110:J112)</f>
        <v>0.92</v>
      </c>
      <c r="K113" s="200"/>
    </row>
    <row r="114" spans="1:11" ht="12.75">
      <c r="A114" s="255"/>
      <c r="B114" s="41">
        <v>6402</v>
      </c>
      <c r="C114" s="42">
        <v>2222</v>
      </c>
      <c r="D114" s="265"/>
      <c r="E114" s="349"/>
      <c r="F114" s="349"/>
      <c r="G114" s="349"/>
      <c r="H114" s="350"/>
      <c r="I114" s="346"/>
      <c r="J114" s="455">
        <v>0.8</v>
      </c>
      <c r="K114" s="202"/>
    </row>
    <row r="115" spans="1:11" ht="12.75">
      <c r="A115" s="49">
        <v>97</v>
      </c>
      <c r="B115" s="33">
        <v>6402</v>
      </c>
      <c r="C115" s="34">
        <v>2226</v>
      </c>
      <c r="D115" s="153" t="s">
        <v>91</v>
      </c>
      <c r="E115" s="327">
        <v>62.21</v>
      </c>
      <c r="F115" s="326"/>
      <c r="G115" s="327">
        <v>2.52</v>
      </c>
      <c r="H115" s="328">
        <v>2.52</v>
      </c>
      <c r="I115" s="343"/>
      <c r="J115" s="447">
        <v>93.58</v>
      </c>
      <c r="K115" s="196"/>
    </row>
    <row r="116" spans="1:11" ht="12.75">
      <c r="A116" s="46">
        <v>98</v>
      </c>
      <c r="B116" s="17">
        <v>6409</v>
      </c>
      <c r="C116" s="15">
        <v>2329</v>
      </c>
      <c r="D116" s="16" t="s">
        <v>89</v>
      </c>
      <c r="E116" s="294">
        <v>100</v>
      </c>
      <c r="F116" s="294"/>
      <c r="G116" s="294"/>
      <c r="H116" s="320"/>
      <c r="I116" s="321"/>
      <c r="J116" s="197"/>
      <c r="K116" s="198"/>
    </row>
    <row r="117" spans="1:11" ht="12.75">
      <c r="A117" s="46">
        <v>99</v>
      </c>
      <c r="B117" s="17"/>
      <c r="C117" s="15">
        <v>8113</v>
      </c>
      <c r="D117" s="16" t="s">
        <v>93</v>
      </c>
      <c r="E117" s="334">
        <v>11831.4</v>
      </c>
      <c r="F117" s="294"/>
      <c r="G117" s="334">
        <v>7317.53</v>
      </c>
      <c r="H117" s="335">
        <v>7650</v>
      </c>
      <c r="I117" s="321"/>
      <c r="J117" s="448">
        <v>5352.81</v>
      </c>
      <c r="K117" s="198"/>
    </row>
    <row r="118" spans="1:11" ht="12.75">
      <c r="A118" s="46">
        <v>100</v>
      </c>
      <c r="B118" s="17"/>
      <c r="C118" s="15">
        <v>-8114</v>
      </c>
      <c r="D118" s="16" t="s">
        <v>124</v>
      </c>
      <c r="E118" s="334">
        <v>-11279.49</v>
      </c>
      <c r="F118" s="334">
        <v>-120</v>
      </c>
      <c r="G118" s="334">
        <v>-7650.63</v>
      </c>
      <c r="H118" s="335">
        <v>-7650.63</v>
      </c>
      <c r="I118" s="332">
        <v>-96.6</v>
      </c>
      <c r="J118" s="448">
        <v>-5773.98</v>
      </c>
      <c r="K118" s="331">
        <v>-250</v>
      </c>
    </row>
    <row r="119" spans="1:11" ht="12.75">
      <c r="A119" s="46">
        <v>101</v>
      </c>
      <c r="B119" s="17"/>
      <c r="C119" s="15">
        <f>+-8115</f>
        <v>-8115</v>
      </c>
      <c r="D119" s="16" t="s">
        <v>125</v>
      </c>
      <c r="E119" s="334">
        <v>1.77</v>
      </c>
      <c r="F119" s="294"/>
      <c r="G119" s="334">
        <v>-194.63</v>
      </c>
      <c r="H119" s="335">
        <v>-200</v>
      </c>
      <c r="I119" s="321"/>
      <c r="J119" s="448">
        <v>-190.4</v>
      </c>
      <c r="K119" s="198"/>
    </row>
    <row r="120" spans="1:11" ht="12.75">
      <c r="A120" s="46">
        <v>102</v>
      </c>
      <c r="B120" s="17"/>
      <c r="C120" s="15">
        <v>8123</v>
      </c>
      <c r="D120" s="16" t="s">
        <v>20</v>
      </c>
      <c r="E120" s="330">
        <v>1083.17</v>
      </c>
      <c r="F120" s="294"/>
      <c r="G120" s="294"/>
      <c r="H120" s="320"/>
      <c r="I120" s="321"/>
      <c r="J120" s="197"/>
      <c r="K120" s="198"/>
    </row>
    <row r="121" spans="1:11" ht="12.75">
      <c r="A121" s="46">
        <v>103</v>
      </c>
      <c r="B121" s="17"/>
      <c r="C121" s="15">
        <v>8123</v>
      </c>
      <c r="D121" s="16" t="s">
        <v>21</v>
      </c>
      <c r="E121" s="294"/>
      <c r="F121" s="334">
        <v>440</v>
      </c>
      <c r="G121" s="334">
        <v>75</v>
      </c>
      <c r="H121" s="335">
        <v>75</v>
      </c>
      <c r="I121" s="332">
        <v>365</v>
      </c>
      <c r="J121" s="448">
        <v>137.5</v>
      </c>
      <c r="K121" s="331">
        <v>150</v>
      </c>
    </row>
    <row r="122" spans="1:11" ht="12.75">
      <c r="A122" s="46">
        <v>104</v>
      </c>
      <c r="B122" s="17"/>
      <c r="C122" s="15">
        <v>8123</v>
      </c>
      <c r="D122" s="16" t="s">
        <v>22</v>
      </c>
      <c r="E122" s="294"/>
      <c r="F122" s="294"/>
      <c r="G122" s="294"/>
      <c r="H122" s="320"/>
      <c r="I122" s="321"/>
      <c r="J122" s="197"/>
      <c r="K122" s="198"/>
    </row>
    <row r="123" spans="1:11" ht="12.75">
      <c r="A123" s="46">
        <v>105</v>
      </c>
      <c r="B123" s="17"/>
      <c r="C123" s="15">
        <v>8123</v>
      </c>
      <c r="D123" s="16" t="s">
        <v>23</v>
      </c>
      <c r="E123" s="294"/>
      <c r="F123" s="294"/>
      <c r="G123" s="294"/>
      <c r="H123" s="320"/>
      <c r="I123" s="321"/>
      <c r="J123" s="197"/>
      <c r="K123" s="198"/>
    </row>
    <row r="124" spans="1:11" ht="12.75">
      <c r="A124" s="46">
        <v>106</v>
      </c>
      <c r="B124" s="20"/>
      <c r="C124" s="17">
        <v>8126</v>
      </c>
      <c r="D124" s="21" t="s">
        <v>47</v>
      </c>
      <c r="E124" s="294"/>
      <c r="F124" s="294"/>
      <c r="G124" s="294"/>
      <c r="H124" s="320"/>
      <c r="I124" s="321"/>
      <c r="J124" s="197"/>
      <c r="K124" s="198"/>
    </row>
    <row r="125" spans="1:11" ht="12.75">
      <c r="A125" s="46">
        <v>107</v>
      </c>
      <c r="B125" s="20"/>
      <c r="C125" s="17">
        <v>8127</v>
      </c>
      <c r="D125" s="21" t="s">
        <v>255</v>
      </c>
      <c r="E125" s="294">
        <v>417.6</v>
      </c>
      <c r="F125" s="294"/>
      <c r="G125" s="294"/>
      <c r="H125" s="320"/>
      <c r="I125" s="321"/>
      <c r="J125" s="197"/>
      <c r="K125" s="198"/>
    </row>
    <row r="126" spans="1:11" ht="12.75">
      <c r="A126" s="46">
        <v>108</v>
      </c>
      <c r="B126" s="20"/>
      <c r="C126" s="17">
        <v>-8128</v>
      </c>
      <c r="D126" s="21" t="s">
        <v>255</v>
      </c>
      <c r="E126" s="294">
        <v>-7.34</v>
      </c>
      <c r="F126" s="294"/>
      <c r="G126" s="294"/>
      <c r="H126" s="320"/>
      <c r="I126" s="321"/>
      <c r="J126" s="197"/>
      <c r="K126" s="198"/>
    </row>
    <row r="127" spans="1:11" ht="12.75">
      <c r="A127" s="48">
        <v>109</v>
      </c>
      <c r="B127" s="155"/>
      <c r="C127" s="35">
        <v>8124</v>
      </c>
      <c r="D127" s="278" t="s">
        <v>24</v>
      </c>
      <c r="E127" s="365">
        <v>-2007.28</v>
      </c>
      <c r="F127" s="365">
        <v>-1157.6</v>
      </c>
      <c r="G127" s="322">
        <v>-1061.95</v>
      </c>
      <c r="H127" s="324">
        <v>-1200</v>
      </c>
      <c r="I127" s="325">
        <v>-1213.2</v>
      </c>
      <c r="J127" s="456">
        <v>-1015.39</v>
      </c>
      <c r="K127" s="452">
        <v>-950.6</v>
      </c>
    </row>
    <row r="128" spans="1:11" ht="12.75">
      <c r="A128" s="275">
        <v>110</v>
      </c>
      <c r="B128" s="276"/>
      <c r="C128" s="276"/>
      <c r="D128" s="277" t="s">
        <v>25</v>
      </c>
      <c r="E128" s="366">
        <f>SUM(E115:E127,E113,E109,E95,E97,E85,E80,E75,E74,E70,E62,E25:E55)</f>
        <v>25670.300000000003</v>
      </c>
      <c r="F128" s="306">
        <f>SUM(F127,F121,F118,F113,F109,F97,F95,F85,F80,F74,F70,F62,F25:F57)</f>
        <v>7729.900000000001</v>
      </c>
      <c r="G128" s="367">
        <f>SUM(G115:G127,G113,G109,G95:G99,G80,G74,G70,G62,G25:G57)</f>
        <v>7378.630000000002</v>
      </c>
      <c r="H128" s="366">
        <f>SUM(H113:H127,H109,H95:H99,H80,H74,H70,H62,H25:H54)</f>
        <v>8807.730000000001</v>
      </c>
      <c r="I128" s="306">
        <f>SUM(I109:I127,I97,I95,I85,I80,I74,I70,I62,I25:I57)</f>
        <v>7129.4</v>
      </c>
      <c r="J128" s="457">
        <f>SUM(J109:J127,J102,J98,J97,J96,J95,J85,J80,J74,J70,J62,J53:J55,J50:J51,J25:J43)</f>
        <v>7921.300000000002</v>
      </c>
      <c r="K128" s="458">
        <f>SUM(K109:K127,K95:K97,K85,K80,K74,K70,K62,K56,K25:K54)</f>
        <v>9041.94</v>
      </c>
    </row>
    <row r="129" spans="6:10" ht="12.75">
      <c r="F129" s="26"/>
      <c r="G129" s="7"/>
      <c r="H129" s="7"/>
      <c r="I129" s="7"/>
      <c r="J129" s="7"/>
    </row>
    <row r="130" spans="1:5" ht="12.75">
      <c r="A130" s="8"/>
      <c r="B130" s="8"/>
      <c r="C130" s="8"/>
      <c r="D130" s="8" t="s">
        <v>96</v>
      </c>
      <c r="E130" s="8"/>
    </row>
    <row r="131" spans="1:255" s="240" customFormat="1" ht="12.75">
      <c r="A131" s="239">
        <v>111</v>
      </c>
      <c r="C131" s="241">
        <v>8123</v>
      </c>
      <c r="D131" s="240" t="s">
        <v>90</v>
      </c>
      <c r="E131"/>
      <c r="F131"/>
      <c r="G131"/>
      <c r="H131"/>
      <c r="I131"/>
      <c r="J131"/>
      <c r="K131" s="1"/>
      <c r="L131" s="1"/>
      <c r="M131" s="1"/>
      <c r="N131"/>
      <c r="O131" s="7"/>
      <c r="P131" s="7"/>
      <c r="Q131" s="7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spans="1:255" s="243" customFormat="1" ht="12.75">
      <c r="A132" s="242">
        <v>112</v>
      </c>
      <c r="C132" s="244">
        <v>8124</v>
      </c>
      <c r="D132" s="243" t="s">
        <v>43</v>
      </c>
      <c r="E132" s="13"/>
      <c r="F132"/>
      <c r="G132"/>
      <c r="H132"/>
      <c r="I132"/>
      <c r="J132"/>
      <c r="K132" s="8"/>
      <c r="L132" s="8"/>
      <c r="M132" s="8"/>
      <c r="N132"/>
      <c r="O132" s="7"/>
      <c r="P132" s="7"/>
      <c r="Q132" s="7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</row>
    <row r="134" spans="1:4" ht="12.75">
      <c r="A134" s="13"/>
      <c r="B134" s="13"/>
      <c r="C134" s="13"/>
      <c r="D134" s="13" t="s">
        <v>94</v>
      </c>
    </row>
    <row r="135" spans="5:12" ht="12.75">
      <c r="E135" s="522" t="s">
        <v>221</v>
      </c>
      <c r="F135" s="523"/>
      <c r="G135" s="523"/>
      <c r="H135" s="523"/>
      <c r="I135" s="523"/>
      <c r="J135" s="523"/>
      <c r="K135" s="523"/>
      <c r="L135" s="459"/>
    </row>
    <row r="136" spans="1:11" ht="12.75">
      <c r="A136" s="80" t="s">
        <v>45</v>
      </c>
      <c r="B136" s="78" t="s">
        <v>34</v>
      </c>
      <c r="C136" s="81" t="s">
        <v>35</v>
      </c>
      <c r="D136" s="78" t="s">
        <v>36</v>
      </c>
      <c r="E136" s="254" t="s">
        <v>258</v>
      </c>
      <c r="F136" s="252" t="s">
        <v>256</v>
      </c>
      <c r="G136" s="282" t="s">
        <v>123</v>
      </c>
      <c r="H136" s="282" t="s">
        <v>229</v>
      </c>
      <c r="I136" s="282" t="s">
        <v>259</v>
      </c>
      <c r="J136" s="460" t="s">
        <v>299</v>
      </c>
      <c r="K136" s="461" t="s">
        <v>259</v>
      </c>
    </row>
    <row r="137" spans="1:11" ht="13.5" thickBot="1">
      <c r="A137" s="79"/>
      <c r="B137" s="69"/>
      <c r="C137" s="70"/>
      <c r="D137" s="69"/>
      <c r="E137" s="266">
        <v>2005</v>
      </c>
      <c r="F137" s="253"/>
      <c r="G137" s="283">
        <v>38991</v>
      </c>
      <c r="H137" s="284">
        <v>2006</v>
      </c>
      <c r="I137" s="284">
        <v>2007</v>
      </c>
      <c r="J137" s="462" t="s">
        <v>300</v>
      </c>
      <c r="K137" s="463">
        <v>2008</v>
      </c>
    </row>
    <row r="138" spans="1:13" ht="13.5" thickTop="1">
      <c r="A138" s="71">
        <v>113</v>
      </c>
      <c r="B138" s="72"/>
      <c r="C138" s="73"/>
      <c r="D138" s="72" t="s">
        <v>147</v>
      </c>
      <c r="E138" s="368"/>
      <c r="F138" s="368"/>
      <c r="G138" s="368"/>
      <c r="H138" s="369"/>
      <c r="I138" s="370"/>
      <c r="J138" s="464"/>
      <c r="K138" s="369"/>
      <c r="L138" s="7"/>
      <c r="M138" s="7"/>
    </row>
    <row r="139" spans="1:13" ht="12" customHeight="1">
      <c r="A139" s="82">
        <v>114</v>
      </c>
      <c r="B139" s="27">
        <v>1039</v>
      </c>
      <c r="C139" s="28">
        <v>5139</v>
      </c>
      <c r="D139" s="27" t="s">
        <v>146</v>
      </c>
      <c r="E139" s="294"/>
      <c r="F139" s="294"/>
      <c r="G139" s="294"/>
      <c r="H139" s="320"/>
      <c r="I139" s="321"/>
      <c r="J139" s="197"/>
      <c r="K139" s="320"/>
      <c r="L139" s="7"/>
      <c r="M139" s="7"/>
    </row>
    <row r="140" spans="1:17" ht="12" customHeight="1">
      <c r="A140" s="82">
        <v>115</v>
      </c>
      <c r="B140" s="27">
        <v>1039</v>
      </c>
      <c r="C140" s="28">
        <v>5156</v>
      </c>
      <c r="D140" s="27" t="s">
        <v>148</v>
      </c>
      <c r="E140" s="294"/>
      <c r="F140" s="307"/>
      <c r="G140" s="307"/>
      <c r="H140" s="320"/>
      <c r="I140" s="321"/>
      <c r="J140" s="197"/>
      <c r="K140" s="320"/>
      <c r="L140" s="7"/>
      <c r="M140" s="7"/>
      <c r="N140" s="7"/>
      <c r="O140" s="7"/>
      <c r="P140" s="7"/>
      <c r="Q140" s="7"/>
    </row>
    <row r="141" spans="1:11" ht="12.75">
      <c r="A141" s="143">
        <v>116</v>
      </c>
      <c r="B141" s="74">
        <v>1039</v>
      </c>
      <c r="C141" s="75" t="s">
        <v>51</v>
      </c>
      <c r="D141" s="76" t="s">
        <v>129</v>
      </c>
      <c r="E141" s="371"/>
      <c r="F141" s="372"/>
      <c r="G141" s="336"/>
      <c r="H141" s="337"/>
      <c r="I141" s="338"/>
      <c r="J141" s="450"/>
      <c r="K141" s="337"/>
    </row>
    <row r="142" spans="1:11" ht="12.75">
      <c r="A142" s="135">
        <v>117</v>
      </c>
      <c r="B142" s="77">
        <v>1099</v>
      </c>
      <c r="C142" s="87"/>
      <c r="D142" s="88" t="s">
        <v>87</v>
      </c>
      <c r="E142" s="361"/>
      <c r="F142" s="373"/>
      <c r="G142" s="361"/>
      <c r="H142" s="362"/>
      <c r="I142" s="363"/>
      <c r="J142" s="453"/>
      <c r="K142" s="362"/>
    </row>
    <row r="143" spans="1:11" ht="12.75">
      <c r="A143" s="136">
        <v>118</v>
      </c>
      <c r="B143" s="89"/>
      <c r="C143" s="90"/>
      <c r="D143" s="91" t="s">
        <v>151</v>
      </c>
      <c r="E143" s="326"/>
      <c r="F143" s="326"/>
      <c r="G143" s="374"/>
      <c r="H143" s="375"/>
      <c r="I143" s="343"/>
      <c r="J143" s="195"/>
      <c r="K143" s="340"/>
    </row>
    <row r="144" spans="1:11" ht="12.75">
      <c r="A144" s="82">
        <v>119</v>
      </c>
      <c r="B144" s="29">
        <v>2212</v>
      </c>
      <c r="C144" s="30">
        <v>5021</v>
      </c>
      <c r="D144" s="29" t="s">
        <v>149</v>
      </c>
      <c r="E144" s="318">
        <v>2.4</v>
      </c>
      <c r="F144" s="294"/>
      <c r="G144" s="376"/>
      <c r="H144" s="377"/>
      <c r="I144" s="321"/>
      <c r="J144" s="197"/>
      <c r="K144" s="320"/>
    </row>
    <row r="145" spans="1:11" ht="12.75">
      <c r="A145" s="82">
        <v>120</v>
      </c>
      <c r="B145" s="29">
        <v>2212</v>
      </c>
      <c r="C145" s="30">
        <v>5139</v>
      </c>
      <c r="D145" s="29" t="s">
        <v>163</v>
      </c>
      <c r="E145" s="318">
        <v>9.39</v>
      </c>
      <c r="F145" s="294"/>
      <c r="G145" s="376"/>
      <c r="H145" s="377"/>
      <c r="I145" s="321"/>
      <c r="J145" s="197">
        <v>8.28</v>
      </c>
      <c r="K145" s="320">
        <v>8</v>
      </c>
    </row>
    <row r="146" spans="1:11" ht="12.75">
      <c r="A146" s="82"/>
      <c r="B146" s="29"/>
      <c r="C146" s="30">
        <v>5163</v>
      </c>
      <c r="D146" s="29" t="s">
        <v>150</v>
      </c>
      <c r="E146" s="318"/>
      <c r="F146" s="294"/>
      <c r="G146" s="376"/>
      <c r="H146" s="377"/>
      <c r="I146" s="321"/>
      <c r="J146" s="197">
        <v>0.12</v>
      </c>
      <c r="K146" s="320"/>
    </row>
    <row r="147" spans="1:11" ht="12.75">
      <c r="A147" s="82">
        <v>121</v>
      </c>
      <c r="B147" s="29">
        <v>2212</v>
      </c>
      <c r="C147" s="30">
        <v>5166</v>
      </c>
      <c r="D147" s="29" t="s">
        <v>152</v>
      </c>
      <c r="E147" s="294"/>
      <c r="F147" s="294"/>
      <c r="G147" s="376"/>
      <c r="H147" s="377"/>
      <c r="I147" s="321"/>
      <c r="J147" s="197"/>
      <c r="K147" s="320"/>
    </row>
    <row r="148" spans="1:11" ht="12.75">
      <c r="A148" s="82">
        <v>122</v>
      </c>
      <c r="B148" s="29">
        <v>2212</v>
      </c>
      <c r="C148" s="30">
        <v>5169</v>
      </c>
      <c r="D148" s="29" t="s">
        <v>153</v>
      </c>
      <c r="E148" s="294">
        <v>154.05</v>
      </c>
      <c r="F148" s="294">
        <v>60</v>
      </c>
      <c r="G148" s="378">
        <v>58.65</v>
      </c>
      <c r="H148" s="379">
        <v>60</v>
      </c>
      <c r="I148" s="299">
        <v>20</v>
      </c>
      <c r="J148" s="445">
        <v>80.09</v>
      </c>
      <c r="K148" s="320"/>
    </row>
    <row r="149" spans="1:11" ht="12.75">
      <c r="A149" s="82">
        <v>123</v>
      </c>
      <c r="B149" s="29">
        <v>2212</v>
      </c>
      <c r="C149" s="30">
        <v>5171</v>
      </c>
      <c r="D149" s="29" t="s">
        <v>154</v>
      </c>
      <c r="E149" s="294"/>
      <c r="F149" s="318">
        <v>37.5</v>
      </c>
      <c r="G149" s="376"/>
      <c r="H149" s="377"/>
      <c r="I149" s="321">
        <v>50</v>
      </c>
      <c r="J149" s="197">
        <v>36.9</v>
      </c>
      <c r="K149" s="319">
        <v>180</v>
      </c>
    </row>
    <row r="150" spans="1:11" ht="12.75">
      <c r="A150" s="82"/>
      <c r="B150" s="29"/>
      <c r="C150" s="30">
        <v>5362</v>
      </c>
      <c r="D150" s="29" t="s">
        <v>214</v>
      </c>
      <c r="E150" s="353"/>
      <c r="F150" s="352"/>
      <c r="G150" s="376"/>
      <c r="H150" s="377"/>
      <c r="I150" s="321"/>
      <c r="J150" s="197">
        <v>2</v>
      </c>
      <c r="K150" s="320"/>
    </row>
    <row r="151" spans="1:11" ht="12.75">
      <c r="A151" s="82">
        <v>124</v>
      </c>
      <c r="B151" s="29"/>
      <c r="C151" s="30">
        <v>6121</v>
      </c>
      <c r="D151" s="29" t="s">
        <v>168</v>
      </c>
      <c r="E151" s="353"/>
      <c r="F151" s="352"/>
      <c r="G151" s="376">
        <v>37.5</v>
      </c>
      <c r="H151" s="377">
        <v>37.5</v>
      </c>
      <c r="I151" s="321"/>
      <c r="J151" s="197"/>
      <c r="K151" s="320"/>
    </row>
    <row r="152" spans="1:11" ht="12.75">
      <c r="A152" s="82">
        <v>125</v>
      </c>
      <c r="B152" s="29">
        <v>2212</v>
      </c>
      <c r="C152" s="30">
        <v>6130</v>
      </c>
      <c r="D152" s="29" t="s">
        <v>155</v>
      </c>
      <c r="E152" s="336"/>
      <c r="F152" s="336"/>
      <c r="G152" s="376"/>
      <c r="H152" s="377"/>
      <c r="I152" s="321"/>
      <c r="J152" s="197">
        <v>1.5</v>
      </c>
      <c r="K152" s="320"/>
    </row>
    <row r="153" spans="1:11" ht="12.75">
      <c r="A153" s="143">
        <v>126</v>
      </c>
      <c r="B153" s="94">
        <v>2212</v>
      </c>
      <c r="C153" s="95" t="s">
        <v>99</v>
      </c>
      <c r="D153" s="76" t="s">
        <v>129</v>
      </c>
      <c r="E153" s="380">
        <f>SUM(E144:E152)</f>
        <v>165.84</v>
      </c>
      <c r="F153" s="380">
        <f>SUM(F144:F152)</f>
        <v>97.5</v>
      </c>
      <c r="G153" s="380">
        <f>SUM(G144:G152)</f>
        <v>96.15</v>
      </c>
      <c r="H153" s="381">
        <f>SUM(H143:H152)</f>
        <v>97.5</v>
      </c>
      <c r="I153" s="301">
        <f>SUM(I143:I152)</f>
        <v>70</v>
      </c>
      <c r="J153" s="465">
        <f>SUM(J144:J152)</f>
        <v>128.89000000000001</v>
      </c>
      <c r="K153" s="466">
        <f>SUM(K144:K152)</f>
        <v>188</v>
      </c>
    </row>
    <row r="154" spans="1:11" ht="12.75">
      <c r="A154" s="136">
        <v>127</v>
      </c>
      <c r="B154" s="97">
        <v>2219</v>
      </c>
      <c r="C154" s="98"/>
      <c r="D154" s="91" t="s">
        <v>157</v>
      </c>
      <c r="E154" s="326"/>
      <c r="F154" s="326"/>
      <c r="G154" s="326"/>
      <c r="H154" s="340"/>
      <c r="I154" s="343"/>
      <c r="J154" s="195"/>
      <c r="K154" s="340"/>
    </row>
    <row r="155" spans="1:11" ht="12.75">
      <c r="A155" s="137">
        <v>128</v>
      </c>
      <c r="B155" s="156"/>
      <c r="C155" s="157">
        <v>5021</v>
      </c>
      <c r="D155" s="27" t="s">
        <v>149</v>
      </c>
      <c r="E155" s="294"/>
      <c r="F155" s="294"/>
      <c r="G155" s="294">
        <v>2</v>
      </c>
      <c r="H155" s="320">
        <v>2</v>
      </c>
      <c r="I155" s="321"/>
      <c r="J155" s="197"/>
      <c r="K155" s="320"/>
    </row>
    <row r="156" spans="1:11" ht="12.75">
      <c r="A156" s="137"/>
      <c r="B156" s="156"/>
      <c r="C156" s="157">
        <v>5011</v>
      </c>
      <c r="D156" s="27" t="s">
        <v>307</v>
      </c>
      <c r="E156" s="294"/>
      <c r="F156" s="294"/>
      <c r="G156" s="294"/>
      <c r="H156" s="320"/>
      <c r="I156" s="321"/>
      <c r="J156" s="197"/>
      <c r="K156" s="320">
        <v>9.6</v>
      </c>
    </row>
    <row r="157" spans="1:11" ht="12.75">
      <c r="A157" s="137"/>
      <c r="B157" s="156"/>
      <c r="C157" s="157">
        <v>5031</v>
      </c>
      <c r="D157" s="27" t="s">
        <v>161</v>
      </c>
      <c r="E157" s="294"/>
      <c r="F157" s="294"/>
      <c r="G157" s="294"/>
      <c r="H157" s="320"/>
      <c r="I157" s="321"/>
      <c r="J157" s="197"/>
      <c r="K157" s="320">
        <v>2.4</v>
      </c>
    </row>
    <row r="158" spans="1:11" ht="12.75">
      <c r="A158" s="137"/>
      <c r="B158" s="156"/>
      <c r="C158" s="157">
        <v>5032</v>
      </c>
      <c r="D158" s="27" t="s">
        <v>208</v>
      </c>
      <c r="E158" s="294"/>
      <c r="F158" s="294"/>
      <c r="G158" s="294"/>
      <c r="H158" s="320"/>
      <c r="I158" s="321"/>
      <c r="J158" s="197"/>
      <c r="K158" s="320">
        <v>0.85</v>
      </c>
    </row>
    <row r="159" spans="1:11" ht="12.75">
      <c r="A159" s="137">
        <v>129</v>
      </c>
      <c r="B159" s="156"/>
      <c r="C159" s="157">
        <v>5139</v>
      </c>
      <c r="D159" s="27" t="s">
        <v>146</v>
      </c>
      <c r="E159" s="294"/>
      <c r="F159" s="294"/>
      <c r="G159" s="294">
        <v>1.82</v>
      </c>
      <c r="H159" s="320">
        <v>1.82</v>
      </c>
      <c r="I159" s="321"/>
      <c r="J159" s="197">
        <v>0.5</v>
      </c>
      <c r="K159" s="320"/>
    </row>
    <row r="160" spans="1:11" ht="12.75">
      <c r="A160" s="137">
        <v>130</v>
      </c>
      <c r="B160" s="29">
        <v>2219</v>
      </c>
      <c r="C160" s="30">
        <v>5141</v>
      </c>
      <c r="D160" s="29" t="s">
        <v>164</v>
      </c>
      <c r="E160" s="294"/>
      <c r="F160" s="294"/>
      <c r="G160" s="318">
        <v>4.51</v>
      </c>
      <c r="H160" s="319">
        <v>4.51</v>
      </c>
      <c r="I160" s="321"/>
      <c r="J160" s="197">
        <v>4.5</v>
      </c>
      <c r="K160" s="319">
        <v>4</v>
      </c>
    </row>
    <row r="161" spans="1:11" ht="12.75">
      <c r="A161" s="137">
        <v>131</v>
      </c>
      <c r="B161" s="29">
        <v>2219</v>
      </c>
      <c r="C161" s="30">
        <v>5163</v>
      </c>
      <c r="D161" s="29" t="s">
        <v>150</v>
      </c>
      <c r="E161" s="294">
        <v>0.12</v>
      </c>
      <c r="F161" s="294">
        <v>0.2</v>
      </c>
      <c r="G161" s="318">
        <v>0.13</v>
      </c>
      <c r="H161" s="319">
        <v>0.13</v>
      </c>
      <c r="I161" s="321"/>
      <c r="J161" s="197"/>
      <c r="K161" s="320"/>
    </row>
    <row r="162" spans="1:11" ht="12.75">
      <c r="A162" s="137">
        <v>132</v>
      </c>
      <c r="B162" s="29">
        <v>2219</v>
      </c>
      <c r="C162" s="30">
        <v>5169</v>
      </c>
      <c r="D162" s="29" t="s">
        <v>166</v>
      </c>
      <c r="E162" s="294">
        <v>30.65</v>
      </c>
      <c r="F162" s="294">
        <v>30</v>
      </c>
      <c r="G162" s="318">
        <v>2.78</v>
      </c>
      <c r="H162" s="319">
        <v>2.78</v>
      </c>
      <c r="I162" s="321"/>
      <c r="J162" s="197"/>
      <c r="K162" s="320"/>
    </row>
    <row r="163" spans="1:11" ht="12.75">
      <c r="A163" s="137">
        <v>133</v>
      </c>
      <c r="B163" s="29">
        <v>2219</v>
      </c>
      <c r="C163" s="30">
        <v>5171</v>
      </c>
      <c r="D163" s="29" t="s">
        <v>285</v>
      </c>
      <c r="E163" s="294">
        <v>570.41</v>
      </c>
      <c r="F163" s="294">
        <v>100</v>
      </c>
      <c r="G163" s="318">
        <v>100</v>
      </c>
      <c r="H163" s="319">
        <v>100</v>
      </c>
      <c r="I163" s="299">
        <v>25</v>
      </c>
      <c r="J163" s="197"/>
      <c r="K163" s="320"/>
    </row>
    <row r="164" spans="1:11" ht="12.75">
      <c r="A164" s="137">
        <v>134</v>
      </c>
      <c r="B164" s="29">
        <v>2219</v>
      </c>
      <c r="C164" s="30">
        <v>6121</v>
      </c>
      <c r="D164" s="29" t="s">
        <v>158</v>
      </c>
      <c r="E164" s="318">
        <v>270.65</v>
      </c>
      <c r="F164" s="294"/>
      <c r="G164" s="294"/>
      <c r="H164" s="320"/>
      <c r="I164" s="321"/>
      <c r="J164" s="197"/>
      <c r="K164" s="320"/>
    </row>
    <row r="165" spans="1:11" ht="12.75">
      <c r="A165" s="133">
        <v>135</v>
      </c>
      <c r="B165" s="94">
        <v>2219</v>
      </c>
      <c r="C165" s="95" t="s">
        <v>51</v>
      </c>
      <c r="D165" s="76" t="s">
        <v>159</v>
      </c>
      <c r="E165" s="371">
        <f>SUM(E155:E164)</f>
        <v>871.8299999999999</v>
      </c>
      <c r="F165" s="371">
        <f>SUM(F160:F164)</f>
        <v>130.2</v>
      </c>
      <c r="G165" s="371">
        <f>SUM(G154:G164)</f>
        <v>111.24</v>
      </c>
      <c r="H165" s="382">
        <f>SUM(H155:H164)</f>
        <v>111.24</v>
      </c>
      <c r="I165" s="301">
        <f>SUM(I155:I164)</f>
        <v>25</v>
      </c>
      <c r="J165" s="465">
        <f>SUM(J155:J164)</f>
        <v>5</v>
      </c>
      <c r="K165" s="466">
        <f>SUM(K155:K164)</f>
        <v>16.85</v>
      </c>
    </row>
    <row r="166" spans="1:11" ht="12.75">
      <c r="A166" s="140">
        <v>136</v>
      </c>
      <c r="B166" s="99">
        <v>2221</v>
      </c>
      <c r="C166" s="100">
        <v>5193</v>
      </c>
      <c r="D166" s="99" t="s">
        <v>37</v>
      </c>
      <c r="E166" s="383">
        <v>6.96</v>
      </c>
      <c r="F166" s="383">
        <v>10</v>
      </c>
      <c r="G166" s="383">
        <v>3.93</v>
      </c>
      <c r="H166" s="384">
        <v>4.5</v>
      </c>
      <c r="I166" s="385">
        <v>6</v>
      </c>
      <c r="J166" s="467">
        <v>3.72</v>
      </c>
      <c r="K166" s="384">
        <v>10</v>
      </c>
    </row>
    <row r="167" spans="1:11" ht="12.75">
      <c r="A167" s="289"/>
      <c r="B167" s="97"/>
      <c r="C167" s="98"/>
      <c r="D167" s="89" t="s">
        <v>82</v>
      </c>
      <c r="E167" s="400"/>
      <c r="F167" s="400"/>
      <c r="G167" s="400"/>
      <c r="H167" s="401"/>
      <c r="I167" s="471"/>
      <c r="J167" s="447"/>
      <c r="K167" s="401"/>
    </row>
    <row r="168" spans="1:11" ht="12.75">
      <c r="A168" s="82">
        <v>137</v>
      </c>
      <c r="B168" s="29">
        <v>2310</v>
      </c>
      <c r="C168" s="30">
        <v>5169</v>
      </c>
      <c r="D168" s="29" t="s">
        <v>82</v>
      </c>
      <c r="E168" s="330">
        <v>0</v>
      </c>
      <c r="F168" s="330">
        <v>5</v>
      </c>
      <c r="G168" s="330">
        <v>0.88</v>
      </c>
      <c r="H168" s="331">
        <v>0.88</v>
      </c>
      <c r="I168" s="472">
        <v>5</v>
      </c>
      <c r="J168" s="448">
        <v>5.34</v>
      </c>
      <c r="K168" s="387">
        <v>6</v>
      </c>
    </row>
    <row r="169" spans="1:11" ht="12.75">
      <c r="A169" s="82"/>
      <c r="B169" s="29"/>
      <c r="C169" s="30">
        <v>6121</v>
      </c>
      <c r="D169" s="29" t="s">
        <v>168</v>
      </c>
      <c r="E169" s="330"/>
      <c r="F169" s="330"/>
      <c r="G169" s="330"/>
      <c r="H169" s="331"/>
      <c r="I169" s="472"/>
      <c r="J169" s="448"/>
      <c r="K169" s="387">
        <v>500</v>
      </c>
    </row>
    <row r="170" spans="1:11" ht="12.75">
      <c r="A170" s="143"/>
      <c r="B170" s="94"/>
      <c r="C170" s="95"/>
      <c r="D170" s="76" t="s">
        <v>129</v>
      </c>
      <c r="E170" s="468"/>
      <c r="F170" s="468"/>
      <c r="G170" s="468"/>
      <c r="H170" s="469"/>
      <c r="I170" s="473"/>
      <c r="J170" s="470"/>
      <c r="K170" s="466">
        <f>SUM(K168:K169)</f>
        <v>506</v>
      </c>
    </row>
    <row r="171" spans="1:11" ht="12.75">
      <c r="A171" s="136">
        <v>138</v>
      </c>
      <c r="B171" s="97"/>
      <c r="C171" s="98"/>
      <c r="D171" s="91" t="s">
        <v>160</v>
      </c>
      <c r="E171" s="326"/>
      <c r="F171" s="326"/>
      <c r="G171" s="326"/>
      <c r="H171" s="340"/>
      <c r="I171" s="343"/>
      <c r="J171" s="195"/>
      <c r="K171" s="340"/>
    </row>
    <row r="172" spans="1:11" ht="12.75">
      <c r="A172" s="134"/>
      <c r="B172" s="156"/>
      <c r="C172" s="157">
        <v>5011</v>
      </c>
      <c r="D172" s="158" t="s">
        <v>307</v>
      </c>
      <c r="E172" s="339"/>
      <c r="F172" s="339"/>
      <c r="G172" s="339"/>
      <c r="H172" s="345"/>
      <c r="I172" s="341"/>
      <c r="J172" s="496"/>
      <c r="K172" s="345">
        <v>43.2</v>
      </c>
    </row>
    <row r="173" spans="1:11" ht="12.75">
      <c r="A173" s="82">
        <v>139</v>
      </c>
      <c r="B173" s="27">
        <v>2321</v>
      </c>
      <c r="C173" s="28">
        <v>5021</v>
      </c>
      <c r="D173" s="27" t="s">
        <v>149</v>
      </c>
      <c r="E173" s="294">
        <v>29.47</v>
      </c>
      <c r="F173" s="318">
        <v>30</v>
      </c>
      <c r="G173" s="318">
        <v>24.08</v>
      </c>
      <c r="H173" s="319">
        <v>29</v>
      </c>
      <c r="I173" s="299">
        <v>30</v>
      </c>
      <c r="J173" s="445">
        <v>30.28</v>
      </c>
      <c r="K173" s="319">
        <v>0</v>
      </c>
    </row>
    <row r="174" spans="1:11" ht="12.75">
      <c r="A174" s="82">
        <v>140</v>
      </c>
      <c r="B174" s="27">
        <v>2321</v>
      </c>
      <c r="C174" s="28">
        <v>5031</v>
      </c>
      <c r="D174" s="27" t="s">
        <v>161</v>
      </c>
      <c r="E174" s="294">
        <v>7.29</v>
      </c>
      <c r="F174" s="318">
        <v>7.5</v>
      </c>
      <c r="G174" s="386">
        <v>6.01</v>
      </c>
      <c r="H174" s="387">
        <v>7.21</v>
      </c>
      <c r="I174" s="300">
        <v>7.5</v>
      </c>
      <c r="J174" s="474">
        <v>7.8</v>
      </c>
      <c r="K174" s="387">
        <v>10.7</v>
      </c>
    </row>
    <row r="175" spans="1:11" ht="12.75">
      <c r="A175" s="82">
        <v>141</v>
      </c>
      <c r="B175" s="27"/>
      <c r="C175" s="28">
        <v>5032</v>
      </c>
      <c r="D175" s="27" t="s">
        <v>208</v>
      </c>
      <c r="E175" s="318">
        <v>2.52</v>
      </c>
      <c r="F175" s="294">
        <v>2.5</v>
      </c>
      <c r="G175" s="318">
        <v>2.08</v>
      </c>
      <c r="H175" s="319">
        <v>2.5</v>
      </c>
      <c r="I175" s="299">
        <v>2.5</v>
      </c>
      <c r="J175" s="445">
        <v>2.42</v>
      </c>
      <c r="K175" s="319">
        <v>3.71</v>
      </c>
    </row>
    <row r="176" spans="1:11" ht="12.75">
      <c r="A176" s="82">
        <v>142</v>
      </c>
      <c r="B176" s="27">
        <v>2321</v>
      </c>
      <c r="C176" s="28">
        <v>5038</v>
      </c>
      <c r="D176" s="27" t="s">
        <v>162</v>
      </c>
      <c r="E176" s="318">
        <v>0.12</v>
      </c>
      <c r="F176" s="318">
        <v>0.2</v>
      </c>
      <c r="G176" s="294">
        <v>0.09</v>
      </c>
      <c r="H176" s="319">
        <v>0.1</v>
      </c>
      <c r="I176" s="299">
        <v>0.1</v>
      </c>
      <c r="J176" s="445">
        <v>0.15</v>
      </c>
      <c r="K176" s="319">
        <v>0</v>
      </c>
    </row>
    <row r="177" spans="1:11" ht="12.75">
      <c r="A177" s="82">
        <v>143</v>
      </c>
      <c r="B177" s="27"/>
      <c r="C177" s="28">
        <v>5137</v>
      </c>
      <c r="D177" s="27" t="s">
        <v>156</v>
      </c>
      <c r="E177" s="318"/>
      <c r="F177" s="318"/>
      <c r="G177" s="294">
        <v>1.55</v>
      </c>
      <c r="H177" s="319">
        <v>1.55</v>
      </c>
      <c r="I177" s="299">
        <v>2</v>
      </c>
      <c r="J177" s="197"/>
      <c r="K177" s="319">
        <v>2</v>
      </c>
    </row>
    <row r="178" spans="1:11" ht="12.75">
      <c r="A178" s="82">
        <v>144</v>
      </c>
      <c r="B178" s="27">
        <v>2321</v>
      </c>
      <c r="C178" s="28">
        <v>5139</v>
      </c>
      <c r="D178" s="27" t="s">
        <v>163</v>
      </c>
      <c r="E178" s="318">
        <v>1.88</v>
      </c>
      <c r="F178" s="318">
        <v>9</v>
      </c>
      <c r="G178" s="318">
        <v>1.86</v>
      </c>
      <c r="H178" s="319">
        <v>1.86</v>
      </c>
      <c r="I178" s="299">
        <v>5</v>
      </c>
      <c r="J178" s="197"/>
      <c r="K178" s="319">
        <v>2</v>
      </c>
    </row>
    <row r="179" spans="1:11" ht="12.75">
      <c r="A179" s="82">
        <v>145</v>
      </c>
      <c r="B179" s="27">
        <v>2321</v>
      </c>
      <c r="C179" s="28">
        <v>5141</v>
      </c>
      <c r="D179" s="27" t="s">
        <v>164</v>
      </c>
      <c r="E179" s="318">
        <v>66.14</v>
      </c>
      <c r="F179" s="318">
        <v>0</v>
      </c>
      <c r="G179" s="318">
        <v>35.11</v>
      </c>
      <c r="H179" s="319">
        <v>35.11</v>
      </c>
      <c r="I179" s="299">
        <v>42.13</v>
      </c>
      <c r="J179" s="445">
        <v>27.6</v>
      </c>
      <c r="K179" s="319">
        <v>40</v>
      </c>
    </row>
    <row r="180" spans="1:11" ht="12.75">
      <c r="A180" s="82">
        <v>146</v>
      </c>
      <c r="B180" s="27">
        <v>2321</v>
      </c>
      <c r="C180" s="28">
        <v>5154</v>
      </c>
      <c r="D180" s="27" t="s">
        <v>165</v>
      </c>
      <c r="E180" s="318">
        <v>81.94</v>
      </c>
      <c r="F180" s="318">
        <v>70</v>
      </c>
      <c r="G180" s="318">
        <v>67.04</v>
      </c>
      <c r="H180" s="319">
        <v>75</v>
      </c>
      <c r="I180" s="299">
        <v>80</v>
      </c>
      <c r="J180" s="445">
        <v>67.61</v>
      </c>
      <c r="K180" s="319">
        <v>100</v>
      </c>
    </row>
    <row r="181" spans="1:11" ht="12.75">
      <c r="A181" s="82">
        <v>147</v>
      </c>
      <c r="B181" s="27">
        <v>2321</v>
      </c>
      <c r="C181" s="28">
        <v>5156</v>
      </c>
      <c r="D181" s="27" t="s">
        <v>148</v>
      </c>
      <c r="E181" s="318">
        <v>1.05</v>
      </c>
      <c r="F181" s="318">
        <v>2</v>
      </c>
      <c r="G181" s="318">
        <v>0.5</v>
      </c>
      <c r="H181" s="319">
        <v>0.5</v>
      </c>
      <c r="I181" s="299">
        <v>2</v>
      </c>
      <c r="J181" s="445">
        <v>0.3</v>
      </c>
      <c r="K181" s="319">
        <v>1</v>
      </c>
    </row>
    <row r="182" spans="1:11" ht="12.75">
      <c r="A182" s="82">
        <v>148</v>
      </c>
      <c r="B182" s="27">
        <v>2321</v>
      </c>
      <c r="C182" s="28">
        <v>5163</v>
      </c>
      <c r="D182" s="27" t="s">
        <v>150</v>
      </c>
      <c r="E182" s="318">
        <v>2.59</v>
      </c>
      <c r="F182" s="318">
        <v>2.6</v>
      </c>
      <c r="G182" s="318">
        <v>2.922</v>
      </c>
      <c r="H182" s="319">
        <v>2.92</v>
      </c>
      <c r="I182" s="299">
        <v>3</v>
      </c>
      <c r="J182" s="445">
        <v>2.7</v>
      </c>
      <c r="K182" s="319">
        <v>3</v>
      </c>
    </row>
    <row r="183" spans="1:11" ht="12.75">
      <c r="A183" s="82">
        <v>149</v>
      </c>
      <c r="B183" s="27">
        <v>2321</v>
      </c>
      <c r="C183" s="28">
        <v>5169</v>
      </c>
      <c r="D183" s="27" t="s">
        <v>166</v>
      </c>
      <c r="E183" s="318">
        <v>60.68</v>
      </c>
      <c r="F183" s="318">
        <v>50</v>
      </c>
      <c r="G183" s="318">
        <v>77.95</v>
      </c>
      <c r="H183" s="319">
        <v>78</v>
      </c>
      <c r="I183" s="299">
        <v>80</v>
      </c>
      <c r="J183" s="445">
        <v>77.49</v>
      </c>
      <c r="K183" s="319">
        <v>95</v>
      </c>
    </row>
    <row r="184" spans="1:11" ht="12.75">
      <c r="A184" s="82">
        <v>150</v>
      </c>
      <c r="B184" s="27">
        <v>2321</v>
      </c>
      <c r="C184" s="28">
        <v>5171</v>
      </c>
      <c r="D184" s="27" t="s">
        <v>154</v>
      </c>
      <c r="E184" s="318">
        <v>7.92</v>
      </c>
      <c r="F184" s="318">
        <v>150</v>
      </c>
      <c r="G184" s="318">
        <v>303.255</v>
      </c>
      <c r="H184" s="319">
        <v>303.255</v>
      </c>
      <c r="I184" s="299">
        <v>40</v>
      </c>
      <c r="J184" s="445">
        <v>5.58</v>
      </c>
      <c r="K184" s="319">
        <v>7</v>
      </c>
    </row>
    <row r="185" spans="1:11" ht="12.75">
      <c r="A185" s="82">
        <v>151</v>
      </c>
      <c r="B185" s="27">
        <v>2321</v>
      </c>
      <c r="C185" s="28">
        <v>5192</v>
      </c>
      <c r="D185" s="27" t="s">
        <v>167</v>
      </c>
      <c r="E185" s="294">
        <v>4</v>
      </c>
      <c r="F185" s="294">
        <v>4</v>
      </c>
      <c r="G185" s="318">
        <v>4</v>
      </c>
      <c r="H185" s="319">
        <v>4</v>
      </c>
      <c r="I185" s="299">
        <v>4</v>
      </c>
      <c r="J185" s="197"/>
      <c r="K185" s="319">
        <v>4</v>
      </c>
    </row>
    <row r="186" spans="1:11" ht="12.75">
      <c r="A186" s="82">
        <v>152</v>
      </c>
      <c r="B186" s="27"/>
      <c r="C186" s="28">
        <v>5362</v>
      </c>
      <c r="D186" s="27" t="s">
        <v>214</v>
      </c>
      <c r="E186" s="294"/>
      <c r="F186" s="294"/>
      <c r="G186" s="318">
        <v>13.906</v>
      </c>
      <c r="H186" s="319">
        <v>13.906</v>
      </c>
      <c r="I186" s="299">
        <v>10</v>
      </c>
      <c r="J186" s="445">
        <v>24.95</v>
      </c>
      <c r="K186" s="319">
        <v>15</v>
      </c>
    </row>
    <row r="187" spans="1:11" ht="12.75">
      <c r="A187" s="82">
        <v>153</v>
      </c>
      <c r="B187" s="27"/>
      <c r="C187" s="28">
        <v>5363</v>
      </c>
      <c r="D187" s="27" t="s">
        <v>263</v>
      </c>
      <c r="E187" s="294"/>
      <c r="F187" s="294"/>
      <c r="G187" s="318">
        <v>71</v>
      </c>
      <c r="H187" s="319">
        <v>71</v>
      </c>
      <c r="I187" s="299">
        <v>0</v>
      </c>
      <c r="J187" s="197"/>
      <c r="K187" s="320"/>
    </row>
    <row r="188" spans="1:11" ht="12.75">
      <c r="A188" s="82">
        <v>154</v>
      </c>
      <c r="B188" s="27">
        <v>2321</v>
      </c>
      <c r="C188" s="28">
        <v>6121</v>
      </c>
      <c r="D188" s="27" t="s">
        <v>276</v>
      </c>
      <c r="E188" s="294"/>
      <c r="F188" s="294">
        <v>39.6</v>
      </c>
      <c r="G188" s="318">
        <v>39.6</v>
      </c>
      <c r="H188" s="319">
        <v>39.6</v>
      </c>
      <c r="I188" s="302">
        <v>500</v>
      </c>
      <c r="J188" s="445">
        <v>542.34</v>
      </c>
      <c r="K188" s="319">
        <v>100</v>
      </c>
    </row>
    <row r="189" spans="1:11" ht="12.75">
      <c r="A189" s="143">
        <v>155</v>
      </c>
      <c r="B189" s="94">
        <v>2321</v>
      </c>
      <c r="C189" s="95" t="s">
        <v>100</v>
      </c>
      <c r="D189" s="76" t="s">
        <v>129</v>
      </c>
      <c r="E189" s="371">
        <f aca="true" t="shared" si="4" ref="E189:J189">SUM(E173:E188)</f>
        <v>265.6</v>
      </c>
      <c r="F189" s="371">
        <f t="shared" si="4"/>
        <v>367.40000000000003</v>
      </c>
      <c r="G189" s="371">
        <f t="shared" si="4"/>
        <v>650.953</v>
      </c>
      <c r="H189" s="382">
        <f t="shared" si="4"/>
        <v>665.511</v>
      </c>
      <c r="I189" s="301">
        <f t="shared" si="4"/>
        <v>808.23</v>
      </c>
      <c r="J189" s="475">
        <f t="shared" si="4"/>
        <v>789.22</v>
      </c>
      <c r="K189" s="466">
        <f>SUM(K172:K188)</f>
        <v>426.61</v>
      </c>
    </row>
    <row r="190" spans="1:11" ht="12.75">
      <c r="A190" s="136"/>
      <c r="B190" s="97"/>
      <c r="C190" s="98"/>
      <c r="D190" s="91" t="s">
        <v>327</v>
      </c>
      <c r="E190" s="400"/>
      <c r="F190" s="400"/>
      <c r="G190" s="400"/>
      <c r="H190" s="401"/>
      <c r="I190" s="433"/>
      <c r="J190" s="447"/>
      <c r="K190" s="401"/>
    </row>
    <row r="191" spans="1:11" ht="12.75">
      <c r="A191" s="143"/>
      <c r="B191" s="94">
        <v>2341</v>
      </c>
      <c r="C191" s="95">
        <v>5171</v>
      </c>
      <c r="D191" s="76"/>
      <c r="E191" s="365"/>
      <c r="F191" s="365"/>
      <c r="G191" s="365"/>
      <c r="H191" s="452"/>
      <c r="I191" s="433"/>
      <c r="J191" s="456"/>
      <c r="K191" s="466">
        <v>100</v>
      </c>
    </row>
    <row r="192" spans="1:11" ht="12.75">
      <c r="A192" s="138">
        <v>156</v>
      </c>
      <c r="B192" s="89" t="s">
        <v>52</v>
      </c>
      <c r="C192" s="287"/>
      <c r="D192" s="288" t="s">
        <v>38</v>
      </c>
      <c r="E192" s="383">
        <f>SUM(E194,E206,E212)</f>
        <v>18388.23</v>
      </c>
      <c r="F192" s="383">
        <f>SUM(F194,F206)</f>
        <v>1634.3</v>
      </c>
      <c r="G192" s="383">
        <f>SUM(G194,G206)</f>
        <v>1640.165</v>
      </c>
      <c r="H192" s="384">
        <f>SUM(H194,H206)</f>
        <v>1733.435</v>
      </c>
      <c r="I192" s="385">
        <f>SUM(I206)</f>
        <v>2206.5</v>
      </c>
      <c r="J192" s="467">
        <f>SUM(J194,J206)</f>
        <v>1538.0200000000002</v>
      </c>
      <c r="K192" s="476">
        <f>SUM(K206)</f>
        <v>1983.1999999999998</v>
      </c>
    </row>
    <row r="193" spans="1:11" ht="12.75">
      <c r="A193" s="139">
        <v>157</v>
      </c>
      <c r="B193" s="31">
        <v>3111</v>
      </c>
      <c r="C193" s="100"/>
      <c r="D193" s="99" t="s">
        <v>39</v>
      </c>
      <c r="E193" s="361"/>
      <c r="F193" s="361">
        <v>118.4</v>
      </c>
      <c r="G193" s="388">
        <v>121.405</v>
      </c>
      <c r="H193" s="389">
        <v>121.405</v>
      </c>
      <c r="I193" s="363"/>
      <c r="J193" s="477">
        <v>5.66</v>
      </c>
      <c r="K193" s="362"/>
    </row>
    <row r="194" spans="1:11" ht="12.75">
      <c r="A194" s="139">
        <v>128</v>
      </c>
      <c r="B194" s="107">
        <v>3111</v>
      </c>
      <c r="C194" s="285"/>
      <c r="D194" s="286" t="s">
        <v>274</v>
      </c>
      <c r="E194" s="390">
        <v>8.54</v>
      </c>
      <c r="F194" s="390">
        <f>SUM(F193)</f>
        <v>118.4</v>
      </c>
      <c r="G194" s="390">
        <f>SUM(G193)</f>
        <v>121.405</v>
      </c>
      <c r="H194" s="391">
        <f>SUM(H193)</f>
        <v>121.405</v>
      </c>
      <c r="I194" s="392"/>
      <c r="J194" s="478">
        <f>SUM(J193)</f>
        <v>5.66</v>
      </c>
      <c r="K194" s="362"/>
    </row>
    <row r="195" spans="1:11" ht="12.75">
      <c r="A195" s="141">
        <v>159</v>
      </c>
      <c r="B195" s="109"/>
      <c r="C195" s="110"/>
      <c r="D195" s="111" t="s">
        <v>239</v>
      </c>
      <c r="E195" s="326"/>
      <c r="F195" s="326"/>
      <c r="G195" s="326"/>
      <c r="H195" s="340"/>
      <c r="I195" s="343"/>
      <c r="J195" s="195"/>
      <c r="K195" s="340"/>
    </row>
    <row r="196" spans="1:11" ht="12.75">
      <c r="A196" s="82">
        <v>160</v>
      </c>
      <c r="B196" s="29">
        <v>3113</v>
      </c>
      <c r="C196" s="30">
        <v>5139</v>
      </c>
      <c r="D196" s="29" t="s">
        <v>163</v>
      </c>
      <c r="E196" s="294"/>
      <c r="F196" s="294"/>
      <c r="G196" s="294"/>
      <c r="H196" s="320"/>
      <c r="I196" s="321"/>
      <c r="J196" s="197"/>
      <c r="K196" s="320"/>
    </row>
    <row r="197" spans="1:11" ht="12.75">
      <c r="A197" s="82">
        <v>161</v>
      </c>
      <c r="B197" s="29"/>
      <c r="C197" s="30">
        <v>5141</v>
      </c>
      <c r="D197" s="29" t="s">
        <v>164</v>
      </c>
      <c r="E197" s="318">
        <v>135.84</v>
      </c>
      <c r="F197" s="294">
        <v>100</v>
      </c>
      <c r="G197" s="318">
        <v>101.2</v>
      </c>
      <c r="H197" s="319">
        <v>120</v>
      </c>
      <c r="I197" s="321">
        <v>150</v>
      </c>
      <c r="J197" s="445">
        <v>106.36</v>
      </c>
      <c r="K197" s="319">
        <v>165.1</v>
      </c>
    </row>
    <row r="198" spans="1:11" ht="12.75">
      <c r="A198" s="82">
        <v>162</v>
      </c>
      <c r="B198" s="29">
        <v>3113</v>
      </c>
      <c r="C198" s="30">
        <v>5161</v>
      </c>
      <c r="D198" s="29" t="s">
        <v>169</v>
      </c>
      <c r="E198" s="294"/>
      <c r="F198" s="294"/>
      <c r="G198" s="294"/>
      <c r="H198" s="320"/>
      <c r="I198" s="321"/>
      <c r="J198" s="197"/>
      <c r="K198" s="320"/>
    </row>
    <row r="199" spans="1:11" ht="12" customHeight="1">
      <c r="A199" s="82">
        <v>163</v>
      </c>
      <c r="B199" s="29">
        <v>3113</v>
      </c>
      <c r="C199" s="30">
        <v>5163</v>
      </c>
      <c r="D199" s="29" t="s">
        <v>150</v>
      </c>
      <c r="E199" s="294"/>
      <c r="F199" s="294"/>
      <c r="G199" s="294"/>
      <c r="H199" s="320"/>
      <c r="I199" s="321"/>
      <c r="J199" s="197"/>
      <c r="K199" s="320"/>
    </row>
    <row r="200" spans="1:11" ht="12.75" customHeight="1" hidden="1">
      <c r="A200" s="82">
        <v>164</v>
      </c>
      <c r="B200" s="29">
        <v>3113</v>
      </c>
      <c r="C200" s="30">
        <v>5169</v>
      </c>
      <c r="D200" s="29" t="s">
        <v>166</v>
      </c>
      <c r="E200" s="294"/>
      <c r="F200" s="294"/>
      <c r="G200" s="294"/>
      <c r="H200" s="320"/>
      <c r="I200" s="321"/>
      <c r="J200" s="197"/>
      <c r="K200" s="320"/>
    </row>
    <row r="201" spans="1:11" ht="12.75" customHeight="1">
      <c r="A201" s="82">
        <v>165</v>
      </c>
      <c r="B201" s="29"/>
      <c r="C201" s="30">
        <v>5169</v>
      </c>
      <c r="D201" s="29" t="s">
        <v>166</v>
      </c>
      <c r="E201" s="294"/>
      <c r="F201" s="294"/>
      <c r="G201" s="294">
        <v>6.84</v>
      </c>
      <c r="H201" s="320">
        <v>6.84</v>
      </c>
      <c r="I201" s="321"/>
      <c r="J201" s="197">
        <v>1.78</v>
      </c>
      <c r="K201" s="320"/>
    </row>
    <row r="202" spans="1:11" ht="12.75" customHeight="1">
      <c r="A202" s="82">
        <v>166</v>
      </c>
      <c r="B202" s="29"/>
      <c r="C202" s="30">
        <v>5171</v>
      </c>
      <c r="D202" s="29" t="s">
        <v>154</v>
      </c>
      <c r="E202" s="294"/>
      <c r="F202" s="294"/>
      <c r="G202" s="294">
        <v>90.4</v>
      </c>
      <c r="H202" s="320">
        <v>90.4</v>
      </c>
      <c r="I202" s="321"/>
      <c r="J202" s="197"/>
      <c r="K202" s="320"/>
    </row>
    <row r="203" spans="1:11" ht="12.75">
      <c r="A203" s="82">
        <v>167</v>
      </c>
      <c r="B203" s="29">
        <v>3113</v>
      </c>
      <c r="C203" s="30">
        <v>5175</v>
      </c>
      <c r="D203" s="29" t="s">
        <v>170</v>
      </c>
      <c r="E203" s="294"/>
      <c r="F203" s="294"/>
      <c r="G203" s="294"/>
      <c r="H203" s="320"/>
      <c r="I203" s="321"/>
      <c r="J203" s="197"/>
      <c r="K203" s="320"/>
    </row>
    <row r="204" spans="1:11" ht="12.75">
      <c r="A204" s="82">
        <v>168</v>
      </c>
      <c r="B204" s="29">
        <v>3113</v>
      </c>
      <c r="C204" s="30">
        <v>5331</v>
      </c>
      <c r="D204" s="29" t="s">
        <v>171</v>
      </c>
      <c r="E204" s="294">
        <v>1495.46</v>
      </c>
      <c r="F204" s="393">
        <v>1411.1</v>
      </c>
      <c r="G204" s="294">
        <v>1315.53</v>
      </c>
      <c r="H204" s="320">
        <v>1390</v>
      </c>
      <c r="I204" s="321">
        <v>2056.5</v>
      </c>
      <c r="J204" s="445">
        <v>1424.22</v>
      </c>
      <c r="K204" s="319">
        <v>1678.1</v>
      </c>
    </row>
    <row r="205" spans="1:11" ht="12.75">
      <c r="A205" s="82">
        <v>169</v>
      </c>
      <c r="B205" s="29">
        <v>3113</v>
      </c>
      <c r="C205" s="30">
        <v>6121</v>
      </c>
      <c r="D205" s="29" t="s">
        <v>172</v>
      </c>
      <c r="E205" s="393">
        <v>16745.89</v>
      </c>
      <c r="F205" s="294">
        <v>4.8</v>
      </c>
      <c r="G205" s="393">
        <v>4.79</v>
      </c>
      <c r="H205" s="394">
        <v>4.79</v>
      </c>
      <c r="I205" s="321"/>
      <c r="J205" s="197"/>
      <c r="K205" s="320">
        <v>140</v>
      </c>
    </row>
    <row r="206" spans="1:11" ht="12.75">
      <c r="A206" s="133">
        <v>170</v>
      </c>
      <c r="B206" s="31">
        <v>3113</v>
      </c>
      <c r="C206" s="32" t="s">
        <v>101</v>
      </c>
      <c r="D206" s="210" t="s">
        <v>129</v>
      </c>
      <c r="E206" s="395">
        <f>SUM(E195:E205)</f>
        <v>18377.19</v>
      </c>
      <c r="F206" s="355">
        <f>SUM(F196:F205)</f>
        <v>1515.8999999999999</v>
      </c>
      <c r="G206" s="355">
        <f>SUM(G196:G205)</f>
        <v>1518.76</v>
      </c>
      <c r="H206" s="356">
        <f>SUM(H196:H205)</f>
        <v>1612.03</v>
      </c>
      <c r="I206" s="325">
        <f>SUM(I196:I205)</f>
        <v>2206.5</v>
      </c>
      <c r="J206" s="456">
        <f>SUM(J196:J205)</f>
        <v>1532.3600000000001</v>
      </c>
      <c r="K206" s="452">
        <f>SUM(K193:K205)</f>
        <v>1983.1999999999998</v>
      </c>
    </row>
    <row r="207" spans="1:11" ht="12.75">
      <c r="A207" s="289">
        <v>171</v>
      </c>
      <c r="B207" s="97">
        <v>3141</v>
      </c>
      <c r="C207" s="98">
        <v>5163</v>
      </c>
      <c r="D207" s="97" t="s">
        <v>102</v>
      </c>
      <c r="E207" s="326"/>
      <c r="F207" s="326"/>
      <c r="G207" s="326"/>
      <c r="H207" s="340"/>
      <c r="I207" s="343"/>
      <c r="J207" s="195"/>
      <c r="K207" s="340"/>
    </row>
    <row r="208" spans="1:11" ht="12.75">
      <c r="A208" s="289">
        <v>172</v>
      </c>
      <c r="B208" s="94">
        <v>3141</v>
      </c>
      <c r="C208" s="95">
        <v>6129</v>
      </c>
      <c r="D208" s="94" t="s">
        <v>227</v>
      </c>
      <c r="E208" s="322"/>
      <c r="F208" s="336"/>
      <c r="G208" s="344"/>
      <c r="H208" s="396"/>
      <c r="I208" s="338"/>
      <c r="J208" s="450"/>
      <c r="K208" s="337"/>
    </row>
    <row r="209" spans="1:11" ht="12.75">
      <c r="A209" s="289">
        <v>173</v>
      </c>
      <c r="B209" s="112">
        <v>3143</v>
      </c>
      <c r="C209" s="113"/>
      <c r="D209" s="99" t="s">
        <v>40</v>
      </c>
      <c r="E209" s="361"/>
      <c r="F209" s="361"/>
      <c r="G209" s="361"/>
      <c r="H209" s="362"/>
      <c r="I209" s="363"/>
      <c r="J209" s="453"/>
      <c r="K209" s="362"/>
    </row>
    <row r="210" spans="1:11" ht="12.75">
      <c r="A210" s="289">
        <v>174</v>
      </c>
      <c r="B210" s="164">
        <v>3122</v>
      </c>
      <c r="C210" s="165"/>
      <c r="D210" s="91" t="s">
        <v>240</v>
      </c>
      <c r="E210" s="326"/>
      <c r="F210" s="326"/>
      <c r="G210" s="326"/>
      <c r="H210" s="340"/>
      <c r="I210" s="343"/>
      <c r="J210" s="195"/>
      <c r="K210" s="340"/>
    </row>
    <row r="211" spans="1:11" ht="12.75">
      <c r="A211" s="289">
        <v>175</v>
      </c>
      <c r="B211" s="164">
        <v>3122</v>
      </c>
      <c r="C211" s="165">
        <v>5339</v>
      </c>
      <c r="D211" s="29" t="s">
        <v>241</v>
      </c>
      <c r="E211" s="294">
        <v>2.5</v>
      </c>
      <c r="F211" s="294"/>
      <c r="G211" s="294"/>
      <c r="H211" s="320"/>
      <c r="I211" s="321"/>
      <c r="J211" s="197"/>
      <c r="K211" s="320"/>
    </row>
    <row r="212" spans="1:11" ht="12.75">
      <c r="A212" s="289">
        <v>176</v>
      </c>
      <c r="B212" s="164">
        <v>3122</v>
      </c>
      <c r="C212" s="165"/>
      <c r="D212" s="210" t="s">
        <v>129</v>
      </c>
      <c r="E212" s="397">
        <f>SUM(E211)</f>
        <v>2.5</v>
      </c>
      <c r="F212" s="352"/>
      <c r="G212" s="353"/>
      <c r="H212" s="354"/>
      <c r="I212" s="338"/>
      <c r="J212" s="450"/>
      <c r="K212" s="337"/>
    </row>
    <row r="213" spans="1:11" ht="12.75">
      <c r="A213" s="289">
        <v>177</v>
      </c>
      <c r="B213" s="99">
        <v>3291</v>
      </c>
      <c r="C213" s="100">
        <v>5169</v>
      </c>
      <c r="D213" s="288" t="s">
        <v>264</v>
      </c>
      <c r="E213" s="398"/>
      <c r="F213" s="383">
        <v>700</v>
      </c>
      <c r="G213" s="383">
        <v>725</v>
      </c>
      <c r="H213" s="384">
        <v>725</v>
      </c>
      <c r="I213" s="363"/>
      <c r="J213" s="467">
        <v>20.49</v>
      </c>
      <c r="K213" s="362"/>
    </row>
    <row r="214" spans="1:11" ht="12.75">
      <c r="A214" s="289">
        <v>178</v>
      </c>
      <c r="B214" s="164"/>
      <c r="C214" s="165"/>
      <c r="D214" s="69" t="s">
        <v>265</v>
      </c>
      <c r="E214" s="399"/>
      <c r="F214" s="399"/>
      <c r="G214" s="400"/>
      <c r="H214" s="401"/>
      <c r="I214" s="402"/>
      <c r="J214" s="195"/>
      <c r="K214" s="340"/>
    </row>
    <row r="215" spans="1:11" ht="12.75">
      <c r="A215" s="289"/>
      <c r="B215" s="164"/>
      <c r="C215" s="165">
        <v>5011</v>
      </c>
      <c r="D215" s="77" t="s">
        <v>307</v>
      </c>
      <c r="E215" s="435"/>
      <c r="F215" s="435"/>
      <c r="G215" s="436"/>
      <c r="H215" s="437"/>
      <c r="I215" s="364"/>
      <c r="J215" s="197">
        <v>56.1</v>
      </c>
      <c r="K215" s="320">
        <v>65</v>
      </c>
    </row>
    <row r="216" spans="1:11" ht="12.75">
      <c r="A216" s="289"/>
      <c r="B216" s="164"/>
      <c r="C216" s="165">
        <v>5021</v>
      </c>
      <c r="D216" s="77" t="s">
        <v>149</v>
      </c>
      <c r="E216" s="435"/>
      <c r="F216" s="435"/>
      <c r="G216" s="436"/>
      <c r="H216" s="437"/>
      <c r="I216" s="364"/>
      <c r="J216" s="197">
        <v>83.11</v>
      </c>
      <c r="K216" s="320">
        <v>90</v>
      </c>
    </row>
    <row r="217" spans="1:11" ht="12.75">
      <c r="A217" s="289"/>
      <c r="B217" s="164"/>
      <c r="C217" s="165">
        <v>5031</v>
      </c>
      <c r="D217" s="77" t="s">
        <v>308</v>
      </c>
      <c r="E217" s="435"/>
      <c r="F217" s="435"/>
      <c r="G217" s="436"/>
      <c r="H217" s="437"/>
      <c r="I217" s="364"/>
      <c r="J217" s="197">
        <v>36.1</v>
      </c>
      <c r="K217" s="320">
        <v>37</v>
      </c>
    </row>
    <row r="218" spans="1:11" ht="12.75">
      <c r="A218" s="289"/>
      <c r="B218" s="164"/>
      <c r="C218" s="165">
        <v>5032</v>
      </c>
      <c r="D218" s="77" t="s">
        <v>208</v>
      </c>
      <c r="E218" s="435"/>
      <c r="F218" s="435"/>
      <c r="G218" s="436"/>
      <c r="H218" s="437"/>
      <c r="I218" s="364"/>
      <c r="J218" s="197">
        <v>12.5</v>
      </c>
      <c r="K218" s="320">
        <v>12.8</v>
      </c>
    </row>
    <row r="219" spans="1:11" ht="12.75">
      <c r="A219" s="289"/>
      <c r="B219" s="164"/>
      <c r="C219" s="165">
        <v>5038</v>
      </c>
      <c r="D219" s="77" t="s">
        <v>309</v>
      </c>
      <c r="E219" s="435"/>
      <c r="F219" s="435"/>
      <c r="G219" s="436"/>
      <c r="H219" s="437"/>
      <c r="I219" s="364"/>
      <c r="J219" s="197">
        <v>0.58</v>
      </c>
      <c r="K219" s="320">
        <v>0.6</v>
      </c>
    </row>
    <row r="220" spans="1:11" ht="12.75">
      <c r="A220" s="289"/>
      <c r="B220" s="164"/>
      <c r="C220" s="165">
        <v>5137</v>
      </c>
      <c r="D220" s="77" t="s">
        <v>156</v>
      </c>
      <c r="E220" s="435"/>
      <c r="F220" s="435"/>
      <c r="G220" s="436"/>
      <c r="H220" s="437"/>
      <c r="I220" s="364"/>
      <c r="J220" s="197">
        <v>96.69</v>
      </c>
      <c r="K220" s="320">
        <v>60</v>
      </c>
    </row>
    <row r="221" spans="1:11" ht="12.75">
      <c r="A221" s="289"/>
      <c r="B221" s="164"/>
      <c r="C221" s="165">
        <v>5139</v>
      </c>
      <c r="D221" s="77" t="s">
        <v>163</v>
      </c>
      <c r="E221" s="435"/>
      <c r="F221" s="435"/>
      <c r="G221" s="436"/>
      <c r="H221" s="437"/>
      <c r="I221" s="364"/>
      <c r="J221" s="197">
        <v>8.99</v>
      </c>
      <c r="K221" s="320">
        <v>25</v>
      </c>
    </row>
    <row r="222" spans="1:11" ht="12.75">
      <c r="A222" s="289"/>
      <c r="B222" s="164"/>
      <c r="C222" s="165">
        <v>5161</v>
      </c>
      <c r="D222" s="77" t="s">
        <v>197</v>
      </c>
      <c r="E222" s="435"/>
      <c r="F222" s="435"/>
      <c r="G222" s="436"/>
      <c r="H222" s="437"/>
      <c r="I222" s="364"/>
      <c r="J222" s="197">
        <v>1.05</v>
      </c>
      <c r="K222" s="320">
        <v>2</v>
      </c>
    </row>
    <row r="223" spans="1:11" ht="12.75">
      <c r="A223" s="289"/>
      <c r="B223" s="164"/>
      <c r="C223" s="165">
        <v>5162</v>
      </c>
      <c r="D223" s="77" t="s">
        <v>174</v>
      </c>
      <c r="E223" s="435"/>
      <c r="F223" s="435"/>
      <c r="G223" s="436"/>
      <c r="H223" s="437"/>
      <c r="I223" s="364"/>
      <c r="J223" s="197">
        <v>2.84</v>
      </c>
      <c r="K223" s="320">
        <v>3</v>
      </c>
    </row>
    <row r="224" spans="1:11" ht="12.75">
      <c r="A224" s="289"/>
      <c r="B224" s="164"/>
      <c r="C224" s="165">
        <v>5163</v>
      </c>
      <c r="D224" s="77" t="s">
        <v>150</v>
      </c>
      <c r="E224" s="435"/>
      <c r="F224" s="435"/>
      <c r="G224" s="436"/>
      <c r="H224" s="437"/>
      <c r="I224" s="364"/>
      <c r="J224" s="197">
        <v>4.38</v>
      </c>
      <c r="K224" s="320">
        <v>4.5</v>
      </c>
    </row>
    <row r="225" spans="1:11" ht="12.75">
      <c r="A225" s="289">
        <v>179</v>
      </c>
      <c r="B225" s="164">
        <v>3299</v>
      </c>
      <c r="C225" s="165">
        <v>5169</v>
      </c>
      <c r="D225" s="77" t="s">
        <v>166</v>
      </c>
      <c r="E225" s="386"/>
      <c r="F225" s="386">
        <v>50</v>
      </c>
      <c r="G225" s="386">
        <v>32</v>
      </c>
      <c r="H225" s="387">
        <v>32</v>
      </c>
      <c r="I225" s="364"/>
      <c r="J225" s="445">
        <v>253.42</v>
      </c>
      <c r="K225" s="319">
        <v>415</v>
      </c>
    </row>
    <row r="226" spans="1:11" ht="12.75">
      <c r="A226" s="289"/>
      <c r="B226" s="164"/>
      <c r="C226" s="165">
        <v>5173</v>
      </c>
      <c r="D226" s="77" t="s">
        <v>204</v>
      </c>
      <c r="E226" s="386"/>
      <c r="F226" s="386"/>
      <c r="G226" s="386"/>
      <c r="H226" s="387"/>
      <c r="I226" s="364"/>
      <c r="J226" s="445">
        <v>0.7</v>
      </c>
      <c r="K226" s="320">
        <v>1</v>
      </c>
    </row>
    <row r="227" spans="1:11" ht="12.75">
      <c r="A227" s="289">
        <v>180</v>
      </c>
      <c r="B227" s="164">
        <v>3299</v>
      </c>
      <c r="C227" s="165">
        <v>5175</v>
      </c>
      <c r="D227" s="77" t="s">
        <v>170</v>
      </c>
      <c r="E227" s="386"/>
      <c r="F227" s="386">
        <v>2</v>
      </c>
      <c r="G227" s="386">
        <v>1.69</v>
      </c>
      <c r="H227" s="387">
        <v>1.69</v>
      </c>
      <c r="I227" s="364"/>
      <c r="J227" s="445">
        <v>11.6</v>
      </c>
      <c r="K227" s="319">
        <v>15</v>
      </c>
    </row>
    <row r="228" spans="1:11" ht="12.75">
      <c r="A228" s="289"/>
      <c r="B228" s="164"/>
      <c r="C228" s="165">
        <v>5182</v>
      </c>
      <c r="D228" s="77" t="s">
        <v>310</v>
      </c>
      <c r="E228" s="386"/>
      <c r="F228" s="386"/>
      <c r="G228" s="386"/>
      <c r="H228" s="387"/>
      <c r="I228" s="364"/>
      <c r="J228" s="445">
        <v>4.28</v>
      </c>
      <c r="K228" s="320"/>
    </row>
    <row r="229" spans="1:11" ht="12.75">
      <c r="A229" s="289"/>
      <c r="B229" s="164"/>
      <c r="C229" s="165">
        <v>5189</v>
      </c>
      <c r="D229" s="77" t="s">
        <v>311</v>
      </c>
      <c r="E229" s="386"/>
      <c r="F229" s="386"/>
      <c r="G229" s="386"/>
      <c r="H229" s="387"/>
      <c r="I229" s="364"/>
      <c r="J229" s="445">
        <v>134.67</v>
      </c>
      <c r="K229" s="320"/>
    </row>
    <row r="230" spans="1:11" ht="12.75">
      <c r="A230" s="289">
        <v>181</v>
      </c>
      <c r="B230" s="164">
        <v>3299</v>
      </c>
      <c r="C230" s="165">
        <v>5194</v>
      </c>
      <c r="D230" s="77" t="s">
        <v>266</v>
      </c>
      <c r="E230" s="386"/>
      <c r="F230" s="386">
        <v>0.3</v>
      </c>
      <c r="G230" s="386">
        <v>0.26</v>
      </c>
      <c r="H230" s="387">
        <v>0.26</v>
      </c>
      <c r="I230" s="364"/>
      <c r="J230" s="197"/>
      <c r="K230" s="320"/>
    </row>
    <row r="231" spans="1:11" ht="12.75">
      <c r="A231" s="289">
        <v>182</v>
      </c>
      <c r="B231" s="164">
        <v>3299</v>
      </c>
      <c r="C231" s="165">
        <v>5221</v>
      </c>
      <c r="D231" s="77" t="s">
        <v>267</v>
      </c>
      <c r="E231" s="386"/>
      <c r="F231" s="386">
        <v>3</v>
      </c>
      <c r="G231" s="386">
        <v>3</v>
      </c>
      <c r="H231" s="387">
        <v>3</v>
      </c>
      <c r="I231" s="364"/>
      <c r="J231" s="197"/>
      <c r="K231" s="320"/>
    </row>
    <row r="232" spans="1:11" ht="12.75">
      <c r="A232" s="289">
        <v>183</v>
      </c>
      <c r="B232" s="164">
        <v>3299</v>
      </c>
      <c r="C232" s="165">
        <v>5222</v>
      </c>
      <c r="D232" s="77" t="s">
        <v>268</v>
      </c>
      <c r="E232" s="386"/>
      <c r="F232" s="386">
        <v>28.3</v>
      </c>
      <c r="G232" s="386">
        <v>28.3</v>
      </c>
      <c r="H232" s="387">
        <v>28.3</v>
      </c>
      <c r="I232" s="364">
        <v>30</v>
      </c>
      <c r="J232" s="445">
        <v>91.94</v>
      </c>
      <c r="K232" s="319">
        <v>80</v>
      </c>
    </row>
    <row r="233" spans="1:11" ht="12.75">
      <c r="A233" s="161"/>
      <c r="B233" s="164"/>
      <c r="C233" s="165">
        <v>5331</v>
      </c>
      <c r="D233" s="77" t="s">
        <v>171</v>
      </c>
      <c r="E233" s="438"/>
      <c r="F233" s="438"/>
      <c r="G233" s="438"/>
      <c r="H233" s="430"/>
      <c r="I233" s="364"/>
      <c r="J233" s="445">
        <v>8.94</v>
      </c>
      <c r="K233" s="320">
        <v>20</v>
      </c>
    </row>
    <row r="234" spans="1:11" ht="12.75">
      <c r="A234" s="161"/>
      <c r="B234" s="164"/>
      <c r="C234" s="165">
        <v>5339</v>
      </c>
      <c r="D234" s="77" t="s">
        <v>312</v>
      </c>
      <c r="E234" s="438"/>
      <c r="F234" s="438"/>
      <c r="G234" s="438"/>
      <c r="H234" s="430"/>
      <c r="I234" s="364"/>
      <c r="J234" s="445">
        <v>2.83</v>
      </c>
      <c r="K234" s="320"/>
    </row>
    <row r="235" spans="1:11" ht="12.75">
      <c r="A235" s="79">
        <v>184</v>
      </c>
      <c r="B235" s="164"/>
      <c r="C235" s="165">
        <v>3299</v>
      </c>
      <c r="D235" s="69" t="s">
        <v>129</v>
      </c>
      <c r="E235" s="403"/>
      <c r="F235" s="371">
        <f>SUM(F225:F232)</f>
        <v>83.6</v>
      </c>
      <c r="G235" s="371">
        <f>SUM(G225:G232)</f>
        <v>65.25</v>
      </c>
      <c r="H235" s="382">
        <f>SUM(H225:H232)</f>
        <v>65.25</v>
      </c>
      <c r="I235" s="404">
        <f>SUM(I225:I232)</f>
        <v>30</v>
      </c>
      <c r="J235" s="475">
        <f>SUM(J215:J234)</f>
        <v>810.7200000000001</v>
      </c>
      <c r="K235" s="382">
        <f>SUM(K214:K234)</f>
        <v>830.9</v>
      </c>
    </row>
    <row r="236" spans="1:11" ht="12.75">
      <c r="A236" s="290">
        <v>185</v>
      </c>
      <c r="B236" s="86" t="s">
        <v>53</v>
      </c>
      <c r="C236" s="287"/>
      <c r="D236" s="288" t="s">
        <v>269</v>
      </c>
      <c r="E236" s="383">
        <f>SUM(E248,E260,E265,E271,E291,E302)</f>
        <v>433.96799999999996</v>
      </c>
      <c r="F236" s="383">
        <f>SUM(F237,F248,F260,F265,F271,F291,F302)</f>
        <v>253.8</v>
      </c>
      <c r="G236" s="383">
        <f>SUM(G237,G248,G260,G265,G271,G291,G302)</f>
        <v>246.67</v>
      </c>
      <c r="H236" s="384">
        <f>SUM(H237,H248,H260,H265,H271,H291,H302)</f>
        <v>270.89</v>
      </c>
      <c r="I236" s="385">
        <f>SUM(I248,I260,I265,I271,I291,I302)</f>
        <v>270.46</v>
      </c>
      <c r="J236" s="479">
        <f>SUM(J248,J253,J260,J265,J291,J302)</f>
        <v>194.73</v>
      </c>
      <c r="K236" s="480">
        <f>SUM(K248,K253,K260,K265,K271,K291,K302)</f>
        <v>392.28</v>
      </c>
    </row>
    <row r="237" spans="1:11" ht="12.75">
      <c r="A237" s="79">
        <v>186</v>
      </c>
      <c r="B237" s="77">
        <v>3311</v>
      </c>
      <c r="C237" s="257">
        <v>5021</v>
      </c>
      <c r="D237" s="69" t="s">
        <v>270</v>
      </c>
      <c r="E237" s="357"/>
      <c r="F237" s="357">
        <v>2.8</v>
      </c>
      <c r="G237" s="357">
        <v>2.78</v>
      </c>
      <c r="H237" s="405">
        <v>2.78</v>
      </c>
      <c r="I237" s="392"/>
      <c r="J237" s="450"/>
      <c r="K237" s="337"/>
    </row>
    <row r="238" spans="1:11" ht="12.75">
      <c r="A238" s="141">
        <v>187</v>
      </c>
      <c r="B238" s="116"/>
      <c r="C238" s="117"/>
      <c r="D238" s="111" t="s">
        <v>173</v>
      </c>
      <c r="E238" s="326"/>
      <c r="F238" s="326"/>
      <c r="G238" s="326"/>
      <c r="H238" s="340"/>
      <c r="I238" s="348"/>
      <c r="J238" s="195"/>
      <c r="K238" s="340"/>
    </row>
    <row r="239" spans="1:11" ht="12.75">
      <c r="A239" s="137">
        <v>188</v>
      </c>
      <c r="B239" s="158">
        <v>3314</v>
      </c>
      <c r="C239" s="223">
        <v>5021</v>
      </c>
      <c r="D239" s="158" t="s">
        <v>149</v>
      </c>
      <c r="E239" s="294"/>
      <c r="F239" s="294">
        <v>4.8</v>
      </c>
      <c r="G239" s="294">
        <v>3.59</v>
      </c>
      <c r="H239" s="320">
        <v>4.8</v>
      </c>
      <c r="I239" s="346">
        <v>5</v>
      </c>
      <c r="J239" s="445">
        <v>5.49</v>
      </c>
      <c r="K239" s="319">
        <v>6</v>
      </c>
    </row>
    <row r="240" spans="1:11" ht="12.75">
      <c r="A240" s="137">
        <v>189</v>
      </c>
      <c r="B240" s="158">
        <v>3314</v>
      </c>
      <c r="C240" s="223">
        <v>5137</v>
      </c>
      <c r="D240" s="158" t="s">
        <v>156</v>
      </c>
      <c r="E240" s="294"/>
      <c r="F240" s="294">
        <v>5.3</v>
      </c>
      <c r="G240" s="294">
        <v>5.34</v>
      </c>
      <c r="H240" s="320">
        <v>5.34</v>
      </c>
      <c r="I240" s="346">
        <v>3</v>
      </c>
      <c r="J240" s="197"/>
      <c r="K240" s="319">
        <v>30</v>
      </c>
    </row>
    <row r="241" spans="1:11" ht="12.75">
      <c r="A241" s="137">
        <v>190</v>
      </c>
      <c r="B241" s="29">
        <v>3314</v>
      </c>
      <c r="C241" s="30">
        <v>5139</v>
      </c>
      <c r="D241" s="29" t="s">
        <v>163</v>
      </c>
      <c r="E241" s="294">
        <v>0.09</v>
      </c>
      <c r="F241" s="294">
        <v>3.5</v>
      </c>
      <c r="G241" s="294">
        <v>3.77</v>
      </c>
      <c r="H241" s="320">
        <v>3.77</v>
      </c>
      <c r="I241" s="346">
        <v>4</v>
      </c>
      <c r="J241" s="445">
        <v>1.95</v>
      </c>
      <c r="K241" s="319">
        <v>2.5</v>
      </c>
    </row>
    <row r="242" spans="1:11" ht="12.75">
      <c r="A242" s="137">
        <v>191</v>
      </c>
      <c r="B242" s="29">
        <v>3314</v>
      </c>
      <c r="C242" s="30">
        <v>5161</v>
      </c>
      <c r="D242" s="29" t="s">
        <v>271</v>
      </c>
      <c r="E242" s="294"/>
      <c r="F242" s="294"/>
      <c r="G242" s="294">
        <v>0.1</v>
      </c>
      <c r="H242" s="320">
        <v>1</v>
      </c>
      <c r="I242" s="346"/>
      <c r="J242" s="197">
        <v>0.02</v>
      </c>
      <c r="K242" s="320"/>
    </row>
    <row r="243" spans="1:11" ht="12.75">
      <c r="A243" s="137">
        <v>192</v>
      </c>
      <c r="B243" s="29">
        <v>3314</v>
      </c>
      <c r="C243" s="30">
        <v>5162</v>
      </c>
      <c r="D243" s="29" t="s">
        <v>174</v>
      </c>
      <c r="E243" s="318">
        <v>3.09</v>
      </c>
      <c r="F243" s="294">
        <v>0</v>
      </c>
      <c r="G243" s="294"/>
      <c r="H243" s="320"/>
      <c r="I243" s="346"/>
      <c r="J243" s="197"/>
      <c r="K243" s="320"/>
    </row>
    <row r="244" spans="1:11" ht="12.75">
      <c r="A244" s="137">
        <v>193</v>
      </c>
      <c r="B244" s="29">
        <v>3314</v>
      </c>
      <c r="C244" s="30">
        <v>5169</v>
      </c>
      <c r="D244" s="29" t="s">
        <v>166</v>
      </c>
      <c r="E244" s="318"/>
      <c r="F244" s="294">
        <v>8.4</v>
      </c>
      <c r="G244" s="294">
        <v>9.81</v>
      </c>
      <c r="H244" s="320">
        <v>9.81</v>
      </c>
      <c r="I244" s="346">
        <v>6</v>
      </c>
      <c r="J244" s="445">
        <v>10.95</v>
      </c>
      <c r="K244" s="319">
        <v>12.5</v>
      </c>
    </row>
    <row r="245" spans="1:11" ht="12.75">
      <c r="A245" s="137"/>
      <c r="B245" s="29"/>
      <c r="C245" s="30">
        <v>5173</v>
      </c>
      <c r="D245" s="29" t="s">
        <v>204</v>
      </c>
      <c r="E245" s="318"/>
      <c r="F245" s="294"/>
      <c r="G245" s="294"/>
      <c r="H245" s="320"/>
      <c r="I245" s="346"/>
      <c r="J245" s="445">
        <v>1.8</v>
      </c>
      <c r="K245" s="320"/>
    </row>
    <row r="246" spans="1:11" ht="12.75">
      <c r="A246" s="137"/>
      <c r="B246" s="29"/>
      <c r="C246" s="30">
        <v>5175</v>
      </c>
      <c r="D246" s="29" t="s">
        <v>170</v>
      </c>
      <c r="E246" s="318"/>
      <c r="F246" s="294"/>
      <c r="G246" s="294"/>
      <c r="H246" s="320"/>
      <c r="I246" s="346"/>
      <c r="J246" s="445">
        <v>0.36</v>
      </c>
      <c r="K246" s="320"/>
    </row>
    <row r="247" spans="1:11" ht="12.75">
      <c r="A247" s="137">
        <v>194</v>
      </c>
      <c r="B247" s="29">
        <v>3314</v>
      </c>
      <c r="C247" s="30">
        <v>5229</v>
      </c>
      <c r="D247" s="29" t="s">
        <v>175</v>
      </c>
      <c r="E247" s="294">
        <v>12</v>
      </c>
      <c r="F247" s="318"/>
      <c r="G247" s="294"/>
      <c r="H247" s="320"/>
      <c r="I247" s="346"/>
      <c r="J247" s="197"/>
      <c r="K247" s="320"/>
    </row>
    <row r="248" spans="1:11" ht="12.75">
      <c r="A248" s="133">
        <v>195</v>
      </c>
      <c r="B248" s="31">
        <v>3314</v>
      </c>
      <c r="C248" s="32" t="s">
        <v>54</v>
      </c>
      <c r="D248" s="210" t="s">
        <v>129</v>
      </c>
      <c r="E248" s="355">
        <f aca="true" t="shared" si="5" ref="E248:J248">SUM(E239:E247)</f>
        <v>15.18</v>
      </c>
      <c r="F248" s="355">
        <f t="shared" si="5"/>
        <v>22</v>
      </c>
      <c r="G248" s="355">
        <f t="shared" si="5"/>
        <v>22.61</v>
      </c>
      <c r="H248" s="356">
        <f t="shared" si="5"/>
        <v>24.72</v>
      </c>
      <c r="I248" s="351">
        <f t="shared" si="5"/>
        <v>18</v>
      </c>
      <c r="J248" s="456">
        <f t="shared" si="5"/>
        <v>20.57</v>
      </c>
      <c r="K248" s="452">
        <f>SUM(K239:K247)</f>
        <v>51</v>
      </c>
    </row>
    <row r="249" spans="1:11" ht="12.75">
      <c r="A249" s="303"/>
      <c r="B249" s="162">
        <v>3315</v>
      </c>
      <c r="C249" s="163"/>
      <c r="D249" s="304" t="s">
        <v>293</v>
      </c>
      <c r="E249" s="406"/>
      <c r="F249" s="406"/>
      <c r="G249" s="406"/>
      <c r="H249" s="407"/>
      <c r="I249" s="408">
        <v>35</v>
      </c>
      <c r="J249" s="195"/>
      <c r="K249" s="340"/>
    </row>
    <row r="250" spans="1:11" ht="12.75">
      <c r="A250" s="79"/>
      <c r="B250" s="164">
        <v>3315</v>
      </c>
      <c r="C250" s="165">
        <v>5137</v>
      </c>
      <c r="D250" s="77" t="s">
        <v>156</v>
      </c>
      <c r="E250" s="349"/>
      <c r="F250" s="349"/>
      <c r="G250" s="349"/>
      <c r="H250" s="350"/>
      <c r="I250" s="431"/>
      <c r="J250" s="197"/>
      <c r="K250" s="320"/>
    </row>
    <row r="251" spans="1:11" ht="12.75">
      <c r="A251" s="79"/>
      <c r="B251" s="164"/>
      <c r="C251" s="165">
        <v>5139</v>
      </c>
      <c r="D251" s="77" t="s">
        <v>163</v>
      </c>
      <c r="E251" s="349"/>
      <c r="F251" s="349"/>
      <c r="G251" s="349"/>
      <c r="H251" s="350"/>
      <c r="I251" s="431"/>
      <c r="J251" s="197">
        <v>0.87</v>
      </c>
      <c r="K251" s="320">
        <v>15</v>
      </c>
    </row>
    <row r="252" spans="1:11" ht="12.75">
      <c r="A252" s="79"/>
      <c r="B252" s="164"/>
      <c r="C252" s="165">
        <v>5169</v>
      </c>
      <c r="D252" s="77" t="s">
        <v>166</v>
      </c>
      <c r="E252" s="349"/>
      <c r="F252" s="349"/>
      <c r="G252" s="349"/>
      <c r="H252" s="350"/>
      <c r="I252" s="431"/>
      <c r="J252" s="197">
        <v>1.37</v>
      </c>
      <c r="K252" s="320">
        <v>15</v>
      </c>
    </row>
    <row r="253" spans="1:11" ht="12.75">
      <c r="A253" s="260"/>
      <c r="B253" s="112"/>
      <c r="C253" s="113"/>
      <c r="D253" s="237" t="s">
        <v>129</v>
      </c>
      <c r="E253" s="409"/>
      <c r="F253" s="409"/>
      <c r="G253" s="409"/>
      <c r="H253" s="410"/>
      <c r="I253" s="411">
        <f>SUM(I249)</f>
        <v>35</v>
      </c>
      <c r="J253" s="481">
        <f>SUM(J250:J252)</f>
        <v>2.24</v>
      </c>
      <c r="K253" s="324">
        <f>SUM(K250:K252)</f>
        <v>30</v>
      </c>
    </row>
    <row r="254" spans="1:11" ht="12.75">
      <c r="A254" s="136">
        <v>196</v>
      </c>
      <c r="B254" s="97"/>
      <c r="C254" s="98"/>
      <c r="D254" s="91" t="s">
        <v>176</v>
      </c>
      <c r="E254" s="326"/>
      <c r="F254" s="326"/>
      <c r="G254" s="326"/>
      <c r="H254" s="340"/>
      <c r="I254" s="348"/>
      <c r="J254" s="195"/>
      <c r="K254" s="340"/>
    </row>
    <row r="255" spans="1:11" ht="12.75">
      <c r="A255" s="82">
        <v>197</v>
      </c>
      <c r="B255" s="29">
        <v>3319</v>
      </c>
      <c r="C255" s="30">
        <v>5021</v>
      </c>
      <c r="D255" s="29" t="s">
        <v>149</v>
      </c>
      <c r="E255" s="294">
        <v>6</v>
      </c>
      <c r="F255" s="318">
        <v>3.5</v>
      </c>
      <c r="G255" s="294">
        <v>3</v>
      </c>
      <c r="H255" s="320">
        <v>3.5</v>
      </c>
      <c r="I255" s="346">
        <v>4</v>
      </c>
      <c r="J255" s="445">
        <v>6.5</v>
      </c>
      <c r="K255" s="320">
        <v>7</v>
      </c>
    </row>
    <row r="256" spans="1:11" ht="12.75">
      <c r="A256" s="82">
        <v>198</v>
      </c>
      <c r="B256" s="29">
        <v>3319</v>
      </c>
      <c r="C256" s="30">
        <v>5136</v>
      </c>
      <c r="D256" s="29" t="s">
        <v>242</v>
      </c>
      <c r="E256" s="294">
        <v>0.08</v>
      </c>
      <c r="F256" s="318"/>
      <c r="G256" s="294"/>
      <c r="H256" s="320"/>
      <c r="I256" s="346"/>
      <c r="J256" s="197"/>
      <c r="K256" s="320"/>
    </row>
    <row r="257" spans="1:11" ht="12.75">
      <c r="A257" s="82">
        <v>199</v>
      </c>
      <c r="B257" s="29">
        <v>3319</v>
      </c>
      <c r="C257" s="30">
        <v>5139</v>
      </c>
      <c r="D257" s="29" t="s">
        <v>163</v>
      </c>
      <c r="E257" s="294">
        <v>0.67</v>
      </c>
      <c r="F257" s="294"/>
      <c r="G257" s="294">
        <v>0.29</v>
      </c>
      <c r="H257" s="320">
        <v>0.29</v>
      </c>
      <c r="I257" s="346"/>
      <c r="J257" s="445">
        <v>0.34</v>
      </c>
      <c r="K257" s="320">
        <v>0.5</v>
      </c>
    </row>
    <row r="258" spans="1:11" ht="12.75">
      <c r="A258" s="82">
        <v>200</v>
      </c>
      <c r="B258" s="29">
        <v>3319</v>
      </c>
      <c r="C258" s="30">
        <v>5169</v>
      </c>
      <c r="D258" s="29" t="s">
        <v>177</v>
      </c>
      <c r="E258" s="294">
        <v>0.4</v>
      </c>
      <c r="F258" s="318">
        <v>3</v>
      </c>
      <c r="G258" s="294">
        <v>1.16</v>
      </c>
      <c r="H258" s="320">
        <v>1.16</v>
      </c>
      <c r="I258" s="346">
        <v>8</v>
      </c>
      <c r="J258" s="445">
        <v>4.36</v>
      </c>
      <c r="K258" s="320">
        <v>5</v>
      </c>
    </row>
    <row r="259" spans="1:11" ht="12.75">
      <c r="A259" s="166"/>
      <c r="B259" s="31"/>
      <c r="C259" s="32">
        <v>5173</v>
      </c>
      <c r="D259" s="31" t="s">
        <v>204</v>
      </c>
      <c r="E259" s="353"/>
      <c r="F259" s="352"/>
      <c r="G259" s="353"/>
      <c r="H259" s="354"/>
      <c r="I259" s="346"/>
      <c r="J259" s="445">
        <v>0.61</v>
      </c>
      <c r="K259" s="320"/>
    </row>
    <row r="260" spans="1:11" ht="12.75">
      <c r="A260" s="143">
        <v>201</v>
      </c>
      <c r="B260" s="94">
        <v>3319</v>
      </c>
      <c r="C260" s="95" t="s">
        <v>54</v>
      </c>
      <c r="D260" s="76" t="s">
        <v>129</v>
      </c>
      <c r="E260" s="322">
        <f>SUM(E255:E258)</f>
        <v>7.15</v>
      </c>
      <c r="F260" s="322">
        <f>SUM(F255:F258)</f>
        <v>6.5</v>
      </c>
      <c r="G260" s="322">
        <f>SUM(G255:G258)</f>
        <v>4.45</v>
      </c>
      <c r="H260" s="324">
        <f>SUM(H255:H258)</f>
        <v>4.95</v>
      </c>
      <c r="I260" s="347">
        <f>SUM(I255:I258)</f>
        <v>12</v>
      </c>
      <c r="J260" s="456">
        <f>SUM(J255:J259)</f>
        <v>11.809999999999999</v>
      </c>
      <c r="K260" s="324">
        <f>SUM(K255:K259)</f>
        <v>12.5</v>
      </c>
    </row>
    <row r="261" spans="1:11" ht="12.75">
      <c r="A261" s="134">
        <v>202</v>
      </c>
      <c r="B261" s="156">
        <v>3322</v>
      </c>
      <c r="C261" s="157"/>
      <c r="D261" s="214" t="s">
        <v>243</v>
      </c>
      <c r="E261" s="327"/>
      <c r="F261" s="326"/>
      <c r="G261" s="326"/>
      <c r="H261" s="340"/>
      <c r="I261" s="343"/>
      <c r="J261" s="195"/>
      <c r="K261" s="340"/>
    </row>
    <row r="262" spans="1:11" ht="12.75">
      <c r="A262" s="82">
        <v>203</v>
      </c>
      <c r="B262" s="29">
        <v>3322</v>
      </c>
      <c r="C262" s="30">
        <v>5163</v>
      </c>
      <c r="D262" s="27" t="s">
        <v>272</v>
      </c>
      <c r="E262" s="334"/>
      <c r="F262" s="294"/>
      <c r="G262" s="294">
        <v>2.06</v>
      </c>
      <c r="H262" s="320">
        <v>2.06</v>
      </c>
      <c r="I262" s="321">
        <v>2.06</v>
      </c>
      <c r="J262" s="445">
        <v>2.06</v>
      </c>
      <c r="K262" s="320">
        <v>2.1</v>
      </c>
    </row>
    <row r="263" spans="1:11" ht="12.75">
      <c r="A263" s="82">
        <v>204</v>
      </c>
      <c r="B263" s="29">
        <v>3322</v>
      </c>
      <c r="C263" s="30">
        <v>5169</v>
      </c>
      <c r="D263" s="29" t="s">
        <v>103</v>
      </c>
      <c r="E263" s="294"/>
      <c r="F263" s="294">
        <v>15</v>
      </c>
      <c r="G263" s="294"/>
      <c r="H263" s="320"/>
      <c r="I263" s="321"/>
      <c r="J263" s="445">
        <v>4</v>
      </c>
      <c r="K263" s="320">
        <v>11</v>
      </c>
    </row>
    <row r="264" spans="1:11" ht="12.75">
      <c r="A264" s="166">
        <v>205</v>
      </c>
      <c r="B264" s="31">
        <v>3322</v>
      </c>
      <c r="C264" s="32">
        <v>5171</v>
      </c>
      <c r="D264" s="31" t="s">
        <v>154</v>
      </c>
      <c r="E264" s="294">
        <v>15</v>
      </c>
      <c r="F264" s="294"/>
      <c r="G264" s="294">
        <v>8</v>
      </c>
      <c r="H264" s="320">
        <v>12.94</v>
      </c>
      <c r="I264" s="321">
        <v>22.9</v>
      </c>
      <c r="J264" s="197"/>
      <c r="K264" s="320">
        <v>11.9</v>
      </c>
    </row>
    <row r="265" spans="1:11" ht="12.75">
      <c r="A265" s="143">
        <v>206</v>
      </c>
      <c r="B265" s="94">
        <v>3322</v>
      </c>
      <c r="C265" s="95" t="s">
        <v>244</v>
      </c>
      <c r="D265" s="76" t="s">
        <v>129</v>
      </c>
      <c r="E265" s="322">
        <f>SUM(E262:E264)</f>
        <v>15</v>
      </c>
      <c r="F265" s="322">
        <f>SUM(F263)</f>
        <v>15</v>
      </c>
      <c r="G265" s="322">
        <f>SUM(G262:G264)</f>
        <v>10.06</v>
      </c>
      <c r="H265" s="324">
        <f>SUM(H262:H264)</f>
        <v>15</v>
      </c>
      <c r="I265" s="325">
        <f>SUM(I262:I264)</f>
        <v>24.959999999999997</v>
      </c>
      <c r="J265" s="456">
        <f>SUM(J262:J264)</f>
        <v>6.0600000000000005</v>
      </c>
      <c r="K265" s="324">
        <f>SUM(K262:K264)</f>
        <v>25</v>
      </c>
    </row>
    <row r="266" spans="1:11" ht="12.75">
      <c r="A266" s="134">
        <v>207</v>
      </c>
      <c r="B266" s="156"/>
      <c r="C266" s="157"/>
      <c r="D266" s="214" t="s">
        <v>178</v>
      </c>
      <c r="E266" s="326"/>
      <c r="F266" s="326"/>
      <c r="G266" s="326"/>
      <c r="H266" s="340"/>
      <c r="I266" s="343"/>
      <c r="J266" s="195"/>
      <c r="K266" s="340"/>
    </row>
    <row r="267" spans="1:11" ht="12.75">
      <c r="A267" s="137">
        <v>208</v>
      </c>
      <c r="B267" s="156">
        <v>3341</v>
      </c>
      <c r="C267" s="157">
        <v>5137</v>
      </c>
      <c r="D267" s="158" t="s">
        <v>156</v>
      </c>
      <c r="E267" s="294"/>
      <c r="F267" s="294"/>
      <c r="G267" s="294">
        <v>4.17</v>
      </c>
      <c r="H267" s="320">
        <v>4.17</v>
      </c>
      <c r="I267" s="321"/>
      <c r="J267" s="197"/>
      <c r="K267" s="320"/>
    </row>
    <row r="268" spans="1:11" ht="12.75">
      <c r="A268" s="82">
        <v>209</v>
      </c>
      <c r="B268" s="29">
        <v>3341</v>
      </c>
      <c r="C268" s="30">
        <v>5169</v>
      </c>
      <c r="D268" s="29" t="s">
        <v>166</v>
      </c>
      <c r="E268" s="294">
        <v>24.14</v>
      </c>
      <c r="F268" s="294"/>
      <c r="G268" s="294"/>
      <c r="H268" s="320"/>
      <c r="I268" s="321"/>
      <c r="J268" s="197"/>
      <c r="K268" s="320"/>
    </row>
    <row r="269" spans="1:11" ht="12.75">
      <c r="A269" s="82">
        <v>210</v>
      </c>
      <c r="B269" s="29">
        <v>3341</v>
      </c>
      <c r="C269" s="30">
        <v>5171</v>
      </c>
      <c r="D269" s="29" t="s">
        <v>154</v>
      </c>
      <c r="E269" s="318">
        <v>2.24</v>
      </c>
      <c r="F269" s="294"/>
      <c r="G269" s="294"/>
      <c r="H269" s="320"/>
      <c r="I269" s="321">
        <v>20</v>
      </c>
      <c r="J269" s="197"/>
      <c r="K269" s="320">
        <v>20</v>
      </c>
    </row>
    <row r="270" spans="1:11" ht="12.75">
      <c r="A270" s="166">
        <v>211</v>
      </c>
      <c r="B270" s="31">
        <v>3341</v>
      </c>
      <c r="C270" s="32">
        <v>6121</v>
      </c>
      <c r="D270" s="31" t="s">
        <v>168</v>
      </c>
      <c r="E270" s="318">
        <v>250</v>
      </c>
      <c r="F270" s="318">
        <v>60</v>
      </c>
      <c r="G270" s="294">
        <v>52.06</v>
      </c>
      <c r="H270" s="320">
        <v>52.06</v>
      </c>
      <c r="I270" s="321"/>
      <c r="J270" s="197"/>
      <c r="K270" s="320"/>
    </row>
    <row r="271" spans="1:11" ht="12.75">
      <c r="A271" s="142">
        <v>212</v>
      </c>
      <c r="B271" s="31">
        <v>3341</v>
      </c>
      <c r="C271" s="32" t="s">
        <v>54</v>
      </c>
      <c r="D271" s="210" t="s">
        <v>129</v>
      </c>
      <c r="E271" s="355">
        <f>SUM(E267:E270)</f>
        <v>276.38</v>
      </c>
      <c r="F271" s="355">
        <f>SUM(F268:F270)</f>
        <v>60</v>
      </c>
      <c r="G271" s="355">
        <f>SUM(G267:G270)</f>
        <v>56.230000000000004</v>
      </c>
      <c r="H271" s="356">
        <f>SUM(H267:H270)</f>
        <v>56.230000000000004</v>
      </c>
      <c r="I271" s="500">
        <f>SUM(I267:I270)</f>
        <v>20</v>
      </c>
      <c r="J271" s="501"/>
      <c r="K271" s="356">
        <f>SUM(K267:K270)</f>
        <v>20</v>
      </c>
    </row>
    <row r="272" spans="1:11" ht="12.75">
      <c r="A272" s="79">
        <v>213</v>
      </c>
      <c r="B272" s="97">
        <v>3349</v>
      </c>
      <c r="C272" s="98"/>
      <c r="D272" s="91" t="s">
        <v>231</v>
      </c>
      <c r="E272" s="327"/>
      <c r="F272" s="326"/>
      <c r="G272" s="326"/>
      <c r="H272" s="326"/>
      <c r="I272" s="326"/>
      <c r="J272" s="91">
        <v>0.39</v>
      </c>
      <c r="K272" s="340"/>
    </row>
    <row r="273" spans="1:11" ht="12.75">
      <c r="A273" s="79"/>
      <c r="B273" s="29"/>
      <c r="C273" s="30">
        <v>5021</v>
      </c>
      <c r="D273" s="27" t="s">
        <v>149</v>
      </c>
      <c r="E273" s="334"/>
      <c r="F273" s="294"/>
      <c r="G273" s="294"/>
      <c r="H273" s="294"/>
      <c r="I273" s="294"/>
      <c r="J273" s="218"/>
      <c r="K273" s="320">
        <v>1.8</v>
      </c>
    </row>
    <row r="274" spans="1:11" ht="12.75">
      <c r="A274" s="79"/>
      <c r="B274" s="29">
        <v>3349</v>
      </c>
      <c r="C274" s="30">
        <v>5139</v>
      </c>
      <c r="D274" s="27" t="s">
        <v>163</v>
      </c>
      <c r="E274" s="334"/>
      <c r="F274" s="294"/>
      <c r="G274" s="294"/>
      <c r="H274" s="294"/>
      <c r="I274" s="294"/>
      <c r="J274" s="218"/>
      <c r="K274" s="320">
        <v>12</v>
      </c>
    </row>
    <row r="275" spans="1:11" ht="12.75">
      <c r="A275" s="79"/>
      <c r="B275" s="29">
        <v>3349</v>
      </c>
      <c r="C275" s="30">
        <v>5494</v>
      </c>
      <c r="D275" s="27" t="s">
        <v>331</v>
      </c>
      <c r="E275" s="334"/>
      <c r="F275" s="294"/>
      <c r="G275" s="294"/>
      <c r="H275" s="294"/>
      <c r="I275" s="294"/>
      <c r="J275" s="218"/>
      <c r="K275" s="320">
        <v>1</v>
      </c>
    </row>
    <row r="276" spans="1:11" ht="12.75">
      <c r="A276" s="79"/>
      <c r="B276" s="94"/>
      <c r="C276" s="95"/>
      <c r="D276" s="76" t="s">
        <v>129</v>
      </c>
      <c r="E276" s="322"/>
      <c r="F276" s="336"/>
      <c r="G276" s="336"/>
      <c r="H276" s="336"/>
      <c r="I276" s="336"/>
      <c r="J276" s="76"/>
      <c r="K276" s="466">
        <f>SUM(K273:K275)</f>
        <v>14.8</v>
      </c>
    </row>
    <row r="277" spans="1:11" ht="12.75">
      <c r="A277" s="141">
        <v>214</v>
      </c>
      <c r="B277" s="497">
        <v>3392</v>
      </c>
      <c r="C277" s="497"/>
      <c r="D277" s="292" t="s">
        <v>41</v>
      </c>
      <c r="E277" s="339"/>
      <c r="F277" s="339"/>
      <c r="G277" s="339"/>
      <c r="H277" s="345"/>
      <c r="I277" s="341"/>
      <c r="J277" s="496"/>
      <c r="K277" s="345"/>
    </row>
    <row r="278" spans="1:11" ht="12.75">
      <c r="A278" s="134"/>
      <c r="B278" s="497"/>
      <c r="C278" s="497">
        <v>5011</v>
      </c>
      <c r="D278" s="498" t="s">
        <v>307</v>
      </c>
      <c r="E278" s="339"/>
      <c r="F278" s="339"/>
      <c r="G278" s="339"/>
      <c r="H278" s="345"/>
      <c r="I278" s="341"/>
      <c r="J278" s="496"/>
      <c r="K278" s="345">
        <v>3.2</v>
      </c>
    </row>
    <row r="279" spans="1:11" ht="12.75">
      <c r="A279" s="82">
        <v>215</v>
      </c>
      <c r="B279" s="14">
        <v>3392</v>
      </c>
      <c r="C279" s="14">
        <v>5021</v>
      </c>
      <c r="D279" s="14" t="s">
        <v>58</v>
      </c>
      <c r="E279" s="318">
        <v>9.23</v>
      </c>
      <c r="F279" s="294">
        <v>10</v>
      </c>
      <c r="G279" s="294">
        <v>15.66</v>
      </c>
      <c r="H279" s="320">
        <v>15.66</v>
      </c>
      <c r="I279" s="321"/>
      <c r="J279" s="445">
        <v>2</v>
      </c>
      <c r="K279" s="320">
        <v>0</v>
      </c>
    </row>
    <row r="280" spans="1:11" ht="12.75">
      <c r="A280" s="82"/>
      <c r="B280" s="14"/>
      <c r="C280" s="14">
        <v>5031</v>
      </c>
      <c r="D280" s="77" t="s">
        <v>308</v>
      </c>
      <c r="E280" s="318"/>
      <c r="F280" s="294"/>
      <c r="G280" s="294"/>
      <c r="H280" s="320"/>
      <c r="I280" s="321"/>
      <c r="J280" s="445"/>
      <c r="K280" s="320">
        <v>0.8</v>
      </c>
    </row>
    <row r="281" spans="1:11" ht="12.75">
      <c r="A281" s="82"/>
      <c r="B281" s="14"/>
      <c r="C281" s="14">
        <v>5032</v>
      </c>
      <c r="D281" s="27" t="s">
        <v>208</v>
      </c>
      <c r="E281" s="318"/>
      <c r="F281" s="294"/>
      <c r="G281" s="294"/>
      <c r="H281" s="320"/>
      <c r="I281" s="321"/>
      <c r="J281" s="445"/>
      <c r="K281" s="320">
        <v>0.28</v>
      </c>
    </row>
    <row r="282" spans="1:11" ht="12.75">
      <c r="A282" s="82">
        <v>216</v>
      </c>
      <c r="B282" s="14">
        <v>3392</v>
      </c>
      <c r="C282" s="14">
        <v>5137</v>
      </c>
      <c r="D282" s="14" t="s">
        <v>59</v>
      </c>
      <c r="E282" s="294"/>
      <c r="F282" s="294">
        <v>1</v>
      </c>
      <c r="G282" s="294"/>
      <c r="H282" s="320"/>
      <c r="I282" s="321">
        <v>10</v>
      </c>
      <c r="J282" s="197">
        <v>2.82</v>
      </c>
      <c r="K282" s="320">
        <v>10</v>
      </c>
    </row>
    <row r="283" spans="1:11" ht="12.75">
      <c r="A283" s="82">
        <v>217</v>
      </c>
      <c r="B283" s="14">
        <v>3392</v>
      </c>
      <c r="C283" s="14">
        <v>5139</v>
      </c>
      <c r="D283" s="14" t="s">
        <v>60</v>
      </c>
      <c r="E283" s="318">
        <v>6.12</v>
      </c>
      <c r="F283" s="294">
        <v>4</v>
      </c>
      <c r="G283" s="294">
        <v>6.26</v>
      </c>
      <c r="H283" s="320">
        <v>6.26</v>
      </c>
      <c r="I283" s="321">
        <v>7</v>
      </c>
      <c r="J283" s="445">
        <v>0.7</v>
      </c>
      <c r="K283" s="320">
        <v>5</v>
      </c>
    </row>
    <row r="284" spans="1:11" ht="12.75">
      <c r="A284" s="82">
        <v>218</v>
      </c>
      <c r="B284" s="14">
        <v>3392</v>
      </c>
      <c r="C284" s="14">
        <v>5154</v>
      </c>
      <c r="D284" s="14" t="s">
        <v>61</v>
      </c>
      <c r="E284" s="318">
        <v>27.35</v>
      </c>
      <c r="F284" s="294">
        <v>22</v>
      </c>
      <c r="G284" s="294">
        <v>21.25</v>
      </c>
      <c r="H284" s="320">
        <v>26</v>
      </c>
      <c r="I284" s="321">
        <v>28</v>
      </c>
      <c r="J284" s="445">
        <v>18.88</v>
      </c>
      <c r="K284" s="320">
        <v>26</v>
      </c>
    </row>
    <row r="285" spans="1:11" ht="12.75">
      <c r="A285" s="82">
        <v>219</v>
      </c>
      <c r="B285" s="14">
        <v>3392</v>
      </c>
      <c r="C285" s="14">
        <v>5155</v>
      </c>
      <c r="D285" s="14" t="s">
        <v>62</v>
      </c>
      <c r="E285" s="294">
        <v>28.95</v>
      </c>
      <c r="F285" s="294">
        <v>30</v>
      </c>
      <c r="G285" s="294">
        <v>20.06</v>
      </c>
      <c r="H285" s="320">
        <v>30</v>
      </c>
      <c r="I285" s="321">
        <v>35</v>
      </c>
      <c r="J285" s="197"/>
      <c r="K285" s="320">
        <v>25</v>
      </c>
    </row>
    <row r="286" spans="1:11" ht="12.75">
      <c r="A286" s="82">
        <v>220</v>
      </c>
      <c r="B286" s="14">
        <v>3392</v>
      </c>
      <c r="C286" s="14">
        <v>5163</v>
      </c>
      <c r="D286" s="14" t="s">
        <v>63</v>
      </c>
      <c r="E286" s="318">
        <v>6.53</v>
      </c>
      <c r="F286" s="294">
        <v>7</v>
      </c>
      <c r="G286" s="294">
        <v>6.91</v>
      </c>
      <c r="H286" s="320">
        <v>7</v>
      </c>
      <c r="I286" s="321">
        <v>8</v>
      </c>
      <c r="J286" s="445">
        <v>6.38</v>
      </c>
      <c r="K286" s="320">
        <v>6.5</v>
      </c>
    </row>
    <row r="287" spans="1:11" ht="12.75">
      <c r="A287" s="82">
        <v>221</v>
      </c>
      <c r="B287" s="14">
        <v>3392</v>
      </c>
      <c r="C287" s="14">
        <v>5169</v>
      </c>
      <c r="D287" s="29" t="s">
        <v>111</v>
      </c>
      <c r="E287" s="318">
        <v>11.91</v>
      </c>
      <c r="F287" s="294">
        <v>11</v>
      </c>
      <c r="G287" s="294">
        <v>24.6</v>
      </c>
      <c r="H287" s="320">
        <v>24.6</v>
      </c>
      <c r="I287" s="321">
        <v>25</v>
      </c>
      <c r="J287" s="445">
        <v>8.04</v>
      </c>
      <c r="K287" s="320">
        <v>15</v>
      </c>
    </row>
    <row r="288" spans="1:11" ht="12.75">
      <c r="A288" s="82">
        <v>222</v>
      </c>
      <c r="B288" s="14">
        <v>3392</v>
      </c>
      <c r="C288" s="14">
        <v>5171</v>
      </c>
      <c r="D288" s="29" t="s">
        <v>112</v>
      </c>
      <c r="E288" s="294">
        <v>2.37</v>
      </c>
      <c r="F288" s="294">
        <v>3</v>
      </c>
      <c r="G288" s="294">
        <v>19.29</v>
      </c>
      <c r="H288" s="320">
        <v>19.29</v>
      </c>
      <c r="I288" s="321">
        <v>20</v>
      </c>
      <c r="J288" s="445">
        <v>1.27</v>
      </c>
      <c r="K288" s="320">
        <v>5</v>
      </c>
    </row>
    <row r="289" spans="1:11" ht="12.75">
      <c r="A289" s="82">
        <v>223</v>
      </c>
      <c r="B289" s="167">
        <v>3392</v>
      </c>
      <c r="C289" s="167">
        <v>5173</v>
      </c>
      <c r="D289" s="31" t="s">
        <v>204</v>
      </c>
      <c r="E289" s="294">
        <v>0.23</v>
      </c>
      <c r="F289" s="294">
        <v>0.5</v>
      </c>
      <c r="G289" s="294">
        <v>0.13</v>
      </c>
      <c r="H289" s="320">
        <v>0.13</v>
      </c>
      <c r="I289" s="321">
        <v>0.5</v>
      </c>
      <c r="J289" s="197"/>
      <c r="K289" s="320"/>
    </row>
    <row r="290" spans="1:11" ht="12.75">
      <c r="A290" s="166"/>
      <c r="B290" s="167"/>
      <c r="C290" s="167">
        <v>6121</v>
      </c>
      <c r="D290" s="31" t="s">
        <v>313</v>
      </c>
      <c r="E290" s="353"/>
      <c r="F290" s="353"/>
      <c r="G290" s="353"/>
      <c r="H290" s="354"/>
      <c r="I290" s="432"/>
      <c r="J290" s="445">
        <v>86.99</v>
      </c>
      <c r="K290" s="320">
        <v>100</v>
      </c>
    </row>
    <row r="291" spans="1:11" ht="12.75">
      <c r="A291" s="142">
        <v>224</v>
      </c>
      <c r="B291" s="103">
        <v>3392</v>
      </c>
      <c r="C291" s="104" t="s">
        <v>100</v>
      </c>
      <c r="D291" s="105" t="s">
        <v>129</v>
      </c>
      <c r="E291" s="322">
        <f>SUM(E279:E289)</f>
        <v>92.69000000000001</v>
      </c>
      <c r="F291" s="322">
        <f>SUM(F279:F289)</f>
        <v>88.5</v>
      </c>
      <c r="G291" s="322">
        <f>SUM(G279:G289)</f>
        <v>114.16</v>
      </c>
      <c r="H291" s="324">
        <f>SUM(H279:H289)</f>
        <v>128.94</v>
      </c>
      <c r="I291" s="325">
        <f>SUM(I279:I289)</f>
        <v>133.5</v>
      </c>
      <c r="J291" s="456">
        <f>SUM(J279:J290)</f>
        <v>127.07999999999998</v>
      </c>
      <c r="K291" s="324">
        <f>SUM(K278:K290)</f>
        <v>196.78</v>
      </c>
    </row>
    <row r="292" spans="1:11" ht="12.75">
      <c r="A292" s="141">
        <v>225</v>
      </c>
      <c r="B292" s="109"/>
      <c r="C292" s="110"/>
      <c r="D292" s="111" t="s">
        <v>180</v>
      </c>
      <c r="E292" s="326"/>
      <c r="F292" s="326"/>
      <c r="G292" s="326"/>
      <c r="H292" s="340"/>
      <c r="I292" s="343"/>
      <c r="J292" s="195"/>
      <c r="K292" s="340"/>
    </row>
    <row r="293" spans="1:11" ht="12.75">
      <c r="A293" s="82">
        <v>226</v>
      </c>
      <c r="B293" s="29">
        <v>3399</v>
      </c>
      <c r="C293" s="30">
        <v>5137</v>
      </c>
      <c r="D293" s="29" t="s">
        <v>179</v>
      </c>
      <c r="E293" s="294">
        <v>1.2</v>
      </c>
      <c r="F293" s="294">
        <v>22</v>
      </c>
      <c r="G293" s="294"/>
      <c r="H293" s="320"/>
      <c r="I293" s="321">
        <v>20</v>
      </c>
      <c r="J293" s="197"/>
      <c r="K293" s="320">
        <v>15</v>
      </c>
    </row>
    <row r="294" spans="1:11" ht="12.75">
      <c r="A294" s="82">
        <v>227</v>
      </c>
      <c r="B294" s="29">
        <v>3399</v>
      </c>
      <c r="C294" s="30">
        <v>5139</v>
      </c>
      <c r="D294" s="29" t="s">
        <v>181</v>
      </c>
      <c r="E294" s="318">
        <v>2.7</v>
      </c>
      <c r="F294" s="318">
        <v>7</v>
      </c>
      <c r="G294" s="294">
        <v>2</v>
      </c>
      <c r="H294" s="320">
        <v>2</v>
      </c>
      <c r="I294" s="321">
        <v>8</v>
      </c>
      <c r="J294" s="445">
        <v>0.48</v>
      </c>
      <c r="K294" s="320">
        <v>8</v>
      </c>
    </row>
    <row r="295" spans="1:11" ht="12.75">
      <c r="A295" s="82">
        <v>228</v>
      </c>
      <c r="B295" s="29">
        <v>3399</v>
      </c>
      <c r="C295" s="30">
        <v>5161</v>
      </c>
      <c r="D295" s="29" t="s">
        <v>197</v>
      </c>
      <c r="E295" s="318">
        <v>0.098</v>
      </c>
      <c r="F295" s="294"/>
      <c r="G295" s="294"/>
      <c r="H295" s="320"/>
      <c r="I295" s="321"/>
      <c r="J295" s="197"/>
      <c r="K295" s="320"/>
    </row>
    <row r="296" spans="1:11" ht="12.75">
      <c r="A296" s="82">
        <v>229</v>
      </c>
      <c r="B296" s="29">
        <v>3399</v>
      </c>
      <c r="C296" s="30">
        <v>5169</v>
      </c>
      <c r="D296" s="29" t="s">
        <v>166</v>
      </c>
      <c r="E296" s="318">
        <v>6.44</v>
      </c>
      <c r="F296" s="294">
        <v>7</v>
      </c>
      <c r="G296" s="294">
        <v>6.8</v>
      </c>
      <c r="H296" s="320">
        <v>7</v>
      </c>
      <c r="I296" s="321">
        <v>7</v>
      </c>
      <c r="J296" s="445">
        <v>7.96</v>
      </c>
      <c r="K296" s="320">
        <v>10</v>
      </c>
    </row>
    <row r="297" spans="1:11" ht="12.75">
      <c r="A297" s="82">
        <v>230</v>
      </c>
      <c r="B297" s="29">
        <v>3399</v>
      </c>
      <c r="C297" s="30">
        <v>5173</v>
      </c>
      <c r="D297" s="29" t="s">
        <v>204</v>
      </c>
      <c r="E297" s="318"/>
      <c r="F297" s="294"/>
      <c r="G297" s="294">
        <v>0.86</v>
      </c>
      <c r="H297" s="320">
        <v>0.86</v>
      </c>
      <c r="I297" s="321">
        <v>1</v>
      </c>
      <c r="J297" s="197"/>
      <c r="K297" s="320"/>
    </row>
    <row r="298" spans="1:11" ht="12.75">
      <c r="A298" s="82">
        <v>231</v>
      </c>
      <c r="B298" s="29">
        <v>3399</v>
      </c>
      <c r="C298" s="30">
        <v>5175</v>
      </c>
      <c r="D298" s="29" t="s">
        <v>170</v>
      </c>
      <c r="E298" s="318">
        <v>0.24</v>
      </c>
      <c r="F298" s="294">
        <v>5</v>
      </c>
      <c r="G298" s="294">
        <v>10.41</v>
      </c>
      <c r="H298" s="320">
        <v>10.41</v>
      </c>
      <c r="I298" s="321">
        <v>5</v>
      </c>
      <c r="J298" s="445">
        <v>0.13</v>
      </c>
      <c r="K298" s="320">
        <v>3</v>
      </c>
    </row>
    <row r="299" spans="1:11" ht="12.75">
      <c r="A299" s="82">
        <v>232</v>
      </c>
      <c r="B299" s="29">
        <v>3399</v>
      </c>
      <c r="C299" s="30">
        <v>5192</v>
      </c>
      <c r="D299" s="29" t="s">
        <v>167</v>
      </c>
      <c r="E299" s="318">
        <v>0</v>
      </c>
      <c r="F299" s="294"/>
      <c r="G299" s="294"/>
      <c r="H299" s="320"/>
      <c r="I299" s="321"/>
      <c r="J299" s="197"/>
      <c r="K299" s="320"/>
    </row>
    <row r="300" spans="1:11" ht="12.75">
      <c r="A300" s="82">
        <v>233</v>
      </c>
      <c r="B300" s="29">
        <v>3399</v>
      </c>
      <c r="C300" s="30">
        <v>5194</v>
      </c>
      <c r="D300" s="29" t="s">
        <v>182</v>
      </c>
      <c r="E300" s="318">
        <v>10.89</v>
      </c>
      <c r="F300" s="318">
        <v>14</v>
      </c>
      <c r="G300" s="294">
        <v>12.31</v>
      </c>
      <c r="H300" s="320">
        <v>14</v>
      </c>
      <c r="I300" s="321">
        <v>15</v>
      </c>
      <c r="J300" s="445">
        <v>11.4</v>
      </c>
      <c r="K300" s="320">
        <v>15</v>
      </c>
    </row>
    <row r="301" spans="1:11" ht="12.75">
      <c r="A301" s="82">
        <v>234</v>
      </c>
      <c r="B301" s="29">
        <v>3399</v>
      </c>
      <c r="C301" s="30">
        <v>5492</v>
      </c>
      <c r="D301" s="29" t="s">
        <v>183</v>
      </c>
      <c r="E301" s="318">
        <v>6</v>
      </c>
      <c r="F301" s="294">
        <v>4</v>
      </c>
      <c r="G301" s="294">
        <v>4</v>
      </c>
      <c r="H301" s="320">
        <v>4</v>
      </c>
      <c r="I301" s="321">
        <v>6</v>
      </c>
      <c r="J301" s="445">
        <v>7</v>
      </c>
      <c r="K301" s="320">
        <v>6</v>
      </c>
    </row>
    <row r="302" spans="1:11" ht="12.75">
      <c r="A302" s="143">
        <v>235</v>
      </c>
      <c r="B302" s="94">
        <v>3399</v>
      </c>
      <c r="C302" s="95" t="s">
        <v>52</v>
      </c>
      <c r="D302" s="76" t="s">
        <v>129</v>
      </c>
      <c r="E302" s="365">
        <f aca="true" t="shared" si="6" ref="E302:J302">SUM(E293:E301)</f>
        <v>27.568</v>
      </c>
      <c r="F302" s="322">
        <f t="shared" si="6"/>
        <v>59</v>
      </c>
      <c r="G302" s="322">
        <f t="shared" si="6"/>
        <v>36.38</v>
      </c>
      <c r="H302" s="324">
        <f t="shared" si="6"/>
        <v>38.269999999999996</v>
      </c>
      <c r="I302" s="325">
        <f t="shared" si="6"/>
        <v>62</v>
      </c>
      <c r="J302" s="456">
        <f t="shared" si="6"/>
        <v>26.97</v>
      </c>
      <c r="K302" s="324">
        <f>SUM(K293:K301)</f>
        <v>57</v>
      </c>
    </row>
    <row r="303" spans="1:11" ht="12.75">
      <c r="A303" s="79"/>
      <c r="B303" s="164">
        <v>3412</v>
      </c>
      <c r="C303" s="165"/>
      <c r="D303" s="69"/>
      <c r="E303" s="440"/>
      <c r="F303" s="349"/>
      <c r="G303" s="349"/>
      <c r="H303" s="350"/>
      <c r="I303" s="351"/>
      <c r="J303" s="447"/>
      <c r="K303" s="328"/>
    </row>
    <row r="304" spans="1:11" ht="12.75">
      <c r="A304" s="79"/>
      <c r="B304" s="164">
        <v>3412</v>
      </c>
      <c r="C304" s="165">
        <v>5141</v>
      </c>
      <c r="D304" s="77" t="s">
        <v>164</v>
      </c>
      <c r="E304" s="440"/>
      <c r="F304" s="349"/>
      <c r="G304" s="349"/>
      <c r="H304" s="350"/>
      <c r="I304" s="351"/>
      <c r="J304" s="448"/>
      <c r="K304" s="482"/>
    </row>
    <row r="305" spans="1:11" ht="12.75">
      <c r="A305" s="79"/>
      <c r="B305" s="164">
        <v>3412</v>
      </c>
      <c r="C305" s="165"/>
      <c r="D305" s="69"/>
      <c r="E305" s="440"/>
      <c r="F305" s="349"/>
      <c r="G305" s="349"/>
      <c r="H305" s="350"/>
      <c r="I305" s="351"/>
      <c r="J305" s="448"/>
      <c r="K305" s="335"/>
    </row>
    <row r="306" spans="1:11" ht="12.75">
      <c r="A306" s="79"/>
      <c r="B306" s="164"/>
      <c r="C306" s="165">
        <v>6121</v>
      </c>
      <c r="D306" s="77" t="s">
        <v>326</v>
      </c>
      <c r="E306" s="440"/>
      <c r="F306" s="349"/>
      <c r="G306" s="349"/>
      <c r="H306" s="350"/>
      <c r="I306" s="351"/>
      <c r="J306" s="448"/>
      <c r="K306" s="482">
        <v>520</v>
      </c>
    </row>
    <row r="307" spans="1:11" ht="12.75">
      <c r="A307" s="79"/>
      <c r="B307" s="164">
        <v>3412</v>
      </c>
      <c r="C307" s="165"/>
      <c r="D307" s="69" t="s">
        <v>129</v>
      </c>
      <c r="E307" s="440"/>
      <c r="F307" s="349"/>
      <c r="G307" s="349"/>
      <c r="H307" s="350"/>
      <c r="I307" s="351"/>
      <c r="J307" s="456"/>
      <c r="K307" s="466">
        <f>SUM(K303:K306)</f>
        <v>520</v>
      </c>
    </row>
    <row r="308" spans="1:11" ht="12.75">
      <c r="A308" s="136">
        <v>236</v>
      </c>
      <c r="B308" s="97">
        <v>3419</v>
      </c>
      <c r="C308" s="98"/>
      <c r="D308" s="91" t="s">
        <v>42</v>
      </c>
      <c r="E308" s="326"/>
      <c r="F308" s="326"/>
      <c r="G308" s="326"/>
      <c r="H308" s="340"/>
      <c r="I308" s="343"/>
      <c r="J308" s="195"/>
      <c r="K308" s="340"/>
    </row>
    <row r="309" spans="1:11" ht="12.75">
      <c r="A309" s="134"/>
      <c r="B309" s="156"/>
      <c r="C309" s="157">
        <v>5141</v>
      </c>
      <c r="D309" s="214" t="s">
        <v>164</v>
      </c>
      <c r="E309" s="339"/>
      <c r="F309" s="339"/>
      <c r="G309" s="339"/>
      <c r="H309" s="345"/>
      <c r="I309" s="341"/>
      <c r="J309" s="496"/>
      <c r="K309" s="345">
        <v>33</v>
      </c>
    </row>
    <row r="310" spans="1:11" ht="12.75">
      <c r="A310" s="82">
        <v>237</v>
      </c>
      <c r="B310" s="29">
        <v>3419</v>
      </c>
      <c r="C310" s="30">
        <v>5164</v>
      </c>
      <c r="D310" s="27" t="s">
        <v>314</v>
      </c>
      <c r="E310" s="294"/>
      <c r="F310" s="294"/>
      <c r="G310" s="294"/>
      <c r="H310" s="320"/>
      <c r="I310" s="321"/>
      <c r="J310" s="197">
        <v>2.2</v>
      </c>
      <c r="K310" s="320"/>
    </row>
    <row r="311" spans="1:11" ht="12.75">
      <c r="A311" s="82"/>
      <c r="B311" s="29"/>
      <c r="C311" s="30">
        <v>5171</v>
      </c>
      <c r="D311" s="27" t="s">
        <v>154</v>
      </c>
      <c r="E311" s="294"/>
      <c r="F311" s="294"/>
      <c r="G311" s="294"/>
      <c r="H311" s="320"/>
      <c r="I311" s="321"/>
      <c r="J311" s="197"/>
      <c r="K311" s="320">
        <v>95</v>
      </c>
    </row>
    <row r="312" spans="1:11" ht="12.75">
      <c r="A312" s="82">
        <v>238</v>
      </c>
      <c r="B312" s="29">
        <v>3419</v>
      </c>
      <c r="C312" s="30">
        <v>6121</v>
      </c>
      <c r="D312" s="27" t="s">
        <v>168</v>
      </c>
      <c r="E312" s="412"/>
      <c r="F312" s="294"/>
      <c r="G312" s="294"/>
      <c r="H312" s="320"/>
      <c r="I312" s="321"/>
      <c r="J312" s="197"/>
      <c r="K312" s="320"/>
    </row>
    <row r="313" spans="1:11" ht="12.75">
      <c r="A313" s="189">
        <v>239</v>
      </c>
      <c r="B313" s="94">
        <v>3419</v>
      </c>
      <c r="C313" s="95" t="s">
        <v>52</v>
      </c>
      <c r="D313" s="76" t="s">
        <v>129</v>
      </c>
      <c r="E313" s="336"/>
      <c r="F313" s="336"/>
      <c r="G313" s="336"/>
      <c r="H313" s="337"/>
      <c r="I313" s="338"/>
      <c r="J313" s="465">
        <f>SUM(J310:J312)</f>
        <v>2.2</v>
      </c>
      <c r="K313" s="466">
        <f>SUM(K309:K312)</f>
        <v>128</v>
      </c>
    </row>
    <row r="314" spans="1:11" ht="12.75">
      <c r="A314" s="79">
        <v>240</v>
      </c>
      <c r="B314" s="69">
        <v>3421</v>
      </c>
      <c r="C314" s="70">
        <v>6349</v>
      </c>
      <c r="D314" s="288" t="s">
        <v>286</v>
      </c>
      <c r="E314" s="383">
        <v>19.13</v>
      </c>
      <c r="F314" s="361"/>
      <c r="G314" s="361"/>
      <c r="H314" s="362"/>
      <c r="I314" s="363"/>
      <c r="J314" s="453"/>
      <c r="K314" s="362"/>
    </row>
    <row r="315" spans="1:11" ht="12.75">
      <c r="A315" s="134">
        <v>241</v>
      </c>
      <c r="B315" s="97"/>
      <c r="C315" s="98"/>
      <c r="D315" s="214" t="s">
        <v>184</v>
      </c>
      <c r="E315" s="326"/>
      <c r="F315" s="326"/>
      <c r="G315" s="326"/>
      <c r="H315" s="340"/>
      <c r="I315" s="343"/>
      <c r="J315" s="195"/>
      <c r="K315" s="340"/>
    </row>
    <row r="316" spans="1:11" ht="12.75">
      <c r="A316" s="134"/>
      <c r="B316" s="156"/>
      <c r="C316" s="157">
        <v>5011</v>
      </c>
      <c r="D316" s="158" t="s">
        <v>307</v>
      </c>
      <c r="E316" s="339"/>
      <c r="F316" s="339"/>
      <c r="G316" s="339"/>
      <c r="H316" s="345"/>
      <c r="I316" s="341"/>
      <c r="J316" s="496"/>
      <c r="K316" s="345">
        <v>12.8</v>
      </c>
    </row>
    <row r="317" spans="1:11" ht="12.75">
      <c r="A317" s="82">
        <v>242</v>
      </c>
      <c r="B317" s="27">
        <v>3429</v>
      </c>
      <c r="C317" s="28">
        <v>5021</v>
      </c>
      <c r="D317" s="27" t="s">
        <v>149</v>
      </c>
      <c r="E317" s="318">
        <v>18.19</v>
      </c>
      <c r="F317" s="294">
        <v>18</v>
      </c>
      <c r="G317" s="294">
        <v>7.97</v>
      </c>
      <c r="H317" s="320">
        <v>7.97</v>
      </c>
      <c r="I317" s="321"/>
      <c r="J317" s="197"/>
      <c r="K317" s="320"/>
    </row>
    <row r="318" spans="1:11" ht="12.75">
      <c r="A318" s="82">
        <v>243</v>
      </c>
      <c r="B318" s="27">
        <v>3429</v>
      </c>
      <c r="C318" s="28">
        <v>5031</v>
      </c>
      <c r="D318" s="27" t="s">
        <v>207</v>
      </c>
      <c r="E318" s="294">
        <v>2.23</v>
      </c>
      <c r="F318" s="294">
        <v>2.5</v>
      </c>
      <c r="G318" s="294">
        <v>1.42</v>
      </c>
      <c r="H318" s="320">
        <v>1.42</v>
      </c>
      <c r="I318" s="321"/>
      <c r="J318" s="197"/>
      <c r="K318" s="320">
        <v>3.2</v>
      </c>
    </row>
    <row r="319" spans="1:11" ht="12.75">
      <c r="A319" s="82">
        <v>244</v>
      </c>
      <c r="B319" s="27">
        <v>3429</v>
      </c>
      <c r="C319" s="28">
        <v>5032</v>
      </c>
      <c r="D319" s="27" t="s">
        <v>208</v>
      </c>
      <c r="E319" s="294">
        <v>0.77</v>
      </c>
      <c r="F319" s="294">
        <v>1</v>
      </c>
      <c r="G319" s="294">
        <v>0.49</v>
      </c>
      <c r="H319" s="320">
        <v>0.49</v>
      </c>
      <c r="I319" s="321"/>
      <c r="J319" s="197"/>
      <c r="K319" s="320">
        <v>1.1</v>
      </c>
    </row>
    <row r="320" spans="1:11" ht="12.75">
      <c r="A320" s="82">
        <v>245</v>
      </c>
      <c r="B320" s="27">
        <v>3429</v>
      </c>
      <c r="C320" s="28">
        <v>5038</v>
      </c>
      <c r="D320" s="27" t="s">
        <v>202</v>
      </c>
      <c r="E320" s="294">
        <v>0.04</v>
      </c>
      <c r="F320" s="294"/>
      <c r="G320" s="294">
        <v>0.01</v>
      </c>
      <c r="H320" s="320">
        <v>0.01</v>
      </c>
      <c r="I320" s="321"/>
      <c r="J320" s="197"/>
      <c r="K320" s="320"/>
    </row>
    <row r="321" spans="1:11" ht="12.75">
      <c r="A321" s="82">
        <v>246</v>
      </c>
      <c r="B321" s="27">
        <v>3429</v>
      </c>
      <c r="C321" s="28">
        <v>5137</v>
      </c>
      <c r="D321" s="27" t="s">
        <v>185</v>
      </c>
      <c r="E321" s="294">
        <v>15.59</v>
      </c>
      <c r="F321" s="318">
        <v>15</v>
      </c>
      <c r="G321" s="294">
        <v>4.28</v>
      </c>
      <c r="H321" s="320">
        <v>4.28</v>
      </c>
      <c r="I321" s="321">
        <v>7</v>
      </c>
      <c r="J321" s="445">
        <v>11.4</v>
      </c>
      <c r="K321" s="320"/>
    </row>
    <row r="322" spans="1:11" ht="12.75">
      <c r="A322" s="82">
        <v>247</v>
      </c>
      <c r="B322" s="27">
        <v>3429</v>
      </c>
      <c r="C322" s="28">
        <v>5139</v>
      </c>
      <c r="D322" s="27" t="s">
        <v>146</v>
      </c>
      <c r="E322" s="318">
        <v>3.32</v>
      </c>
      <c r="F322" s="294">
        <v>107</v>
      </c>
      <c r="G322" s="294">
        <v>108.3</v>
      </c>
      <c r="H322" s="320">
        <v>108.3</v>
      </c>
      <c r="I322" s="321">
        <v>20</v>
      </c>
      <c r="J322" s="445">
        <v>6.93</v>
      </c>
      <c r="K322" s="320">
        <v>7</v>
      </c>
    </row>
    <row r="323" spans="1:11" ht="12.75">
      <c r="A323" s="82">
        <v>248</v>
      </c>
      <c r="B323" s="27">
        <v>3429</v>
      </c>
      <c r="C323" s="28">
        <v>5141</v>
      </c>
      <c r="D323" s="27" t="s">
        <v>164</v>
      </c>
      <c r="E323" s="318">
        <v>16.73</v>
      </c>
      <c r="F323" s="294"/>
      <c r="G323" s="294">
        <v>25.34</v>
      </c>
      <c r="H323" s="320">
        <v>30.41</v>
      </c>
      <c r="I323" s="321"/>
      <c r="J323" s="445">
        <v>25.3</v>
      </c>
      <c r="K323" s="320"/>
    </row>
    <row r="324" spans="1:11" ht="12.75">
      <c r="A324" s="82">
        <v>249</v>
      </c>
      <c r="B324" s="27">
        <v>3429</v>
      </c>
      <c r="C324" s="28">
        <v>5153</v>
      </c>
      <c r="D324" s="27" t="s">
        <v>186</v>
      </c>
      <c r="E324" s="318">
        <v>9.13</v>
      </c>
      <c r="F324" s="294">
        <v>10</v>
      </c>
      <c r="G324" s="294">
        <v>4.2</v>
      </c>
      <c r="H324" s="320">
        <v>7</v>
      </c>
      <c r="I324" s="321">
        <v>10</v>
      </c>
      <c r="J324" s="445">
        <v>16.61</v>
      </c>
      <c r="K324" s="320">
        <v>20</v>
      </c>
    </row>
    <row r="325" spans="1:11" ht="12.75">
      <c r="A325" s="82">
        <v>250</v>
      </c>
      <c r="B325" s="27">
        <v>3429</v>
      </c>
      <c r="C325" s="28">
        <v>5154</v>
      </c>
      <c r="D325" s="27" t="s">
        <v>165</v>
      </c>
      <c r="E325" s="318">
        <v>7.18</v>
      </c>
      <c r="F325" s="294">
        <v>7</v>
      </c>
      <c r="G325" s="294">
        <v>14.04</v>
      </c>
      <c r="H325" s="320">
        <v>16</v>
      </c>
      <c r="I325" s="321">
        <v>20</v>
      </c>
      <c r="J325" s="445">
        <v>75.82</v>
      </c>
      <c r="K325" s="320">
        <v>60</v>
      </c>
    </row>
    <row r="326" spans="1:11" ht="12.75">
      <c r="A326" s="82">
        <v>251</v>
      </c>
      <c r="B326" s="27">
        <v>3429</v>
      </c>
      <c r="C326" s="28">
        <v>5163</v>
      </c>
      <c r="D326" s="27" t="s">
        <v>150</v>
      </c>
      <c r="E326" s="318">
        <v>1.5</v>
      </c>
      <c r="F326" s="294">
        <v>1.6</v>
      </c>
      <c r="G326" s="294">
        <v>1.91</v>
      </c>
      <c r="H326" s="320">
        <v>2</v>
      </c>
      <c r="I326" s="321">
        <v>2</v>
      </c>
      <c r="J326" s="445">
        <v>1.76</v>
      </c>
      <c r="K326" s="320">
        <v>2</v>
      </c>
    </row>
    <row r="327" spans="1:11" ht="12.75">
      <c r="A327" s="82">
        <v>252</v>
      </c>
      <c r="B327" s="27">
        <v>3429</v>
      </c>
      <c r="C327" s="28">
        <v>5166</v>
      </c>
      <c r="D327" s="27" t="s">
        <v>152</v>
      </c>
      <c r="E327" s="294"/>
      <c r="F327" s="294"/>
      <c r="G327" s="294"/>
      <c r="H327" s="320"/>
      <c r="I327" s="321"/>
      <c r="J327" s="197"/>
      <c r="K327" s="320"/>
    </row>
    <row r="328" spans="1:11" ht="12.75">
      <c r="A328" s="82">
        <v>253</v>
      </c>
      <c r="B328" s="27">
        <v>3429</v>
      </c>
      <c r="C328" s="28">
        <v>5169</v>
      </c>
      <c r="D328" s="27" t="s">
        <v>166</v>
      </c>
      <c r="E328" s="294">
        <v>155.67</v>
      </c>
      <c r="F328" s="294">
        <v>145</v>
      </c>
      <c r="G328" s="294">
        <v>64.09</v>
      </c>
      <c r="H328" s="320">
        <v>64.09</v>
      </c>
      <c r="I328" s="321">
        <v>50</v>
      </c>
      <c r="J328" s="445">
        <v>42.85</v>
      </c>
      <c r="K328" s="320">
        <v>35</v>
      </c>
    </row>
    <row r="329" spans="1:11" ht="12.75">
      <c r="A329" s="82">
        <v>254</v>
      </c>
      <c r="B329" s="27">
        <v>3429</v>
      </c>
      <c r="C329" s="28">
        <v>5171</v>
      </c>
      <c r="D329" s="27" t="s">
        <v>187</v>
      </c>
      <c r="E329" s="318">
        <v>7.22</v>
      </c>
      <c r="F329" s="294">
        <v>8</v>
      </c>
      <c r="G329" s="294">
        <v>1.62</v>
      </c>
      <c r="H329" s="320">
        <v>1.62</v>
      </c>
      <c r="I329" s="321">
        <v>5</v>
      </c>
      <c r="J329" s="197"/>
      <c r="K329" s="320"/>
    </row>
    <row r="330" spans="1:11" ht="12.75">
      <c r="A330" s="82">
        <v>255</v>
      </c>
      <c r="B330" s="27">
        <v>3429</v>
      </c>
      <c r="C330" s="28">
        <v>5173</v>
      </c>
      <c r="D330" s="27" t="s">
        <v>204</v>
      </c>
      <c r="E330" s="318">
        <v>0.49</v>
      </c>
      <c r="F330" s="294">
        <v>5</v>
      </c>
      <c r="G330" s="294">
        <v>5.01</v>
      </c>
      <c r="H330" s="320">
        <v>5.01</v>
      </c>
      <c r="I330" s="321">
        <v>5</v>
      </c>
      <c r="J330" s="197"/>
      <c r="K330" s="320"/>
    </row>
    <row r="331" spans="1:11" ht="12.75">
      <c r="A331" s="82">
        <v>256</v>
      </c>
      <c r="B331" s="27">
        <v>3429</v>
      </c>
      <c r="C331" s="28">
        <v>6121</v>
      </c>
      <c r="D331" s="27" t="s">
        <v>168</v>
      </c>
      <c r="E331" s="294">
        <v>46.85</v>
      </c>
      <c r="F331" s="294"/>
      <c r="G331" s="294"/>
      <c r="H331" s="320"/>
      <c r="I331" s="321"/>
      <c r="J331" s="197"/>
      <c r="K331" s="320"/>
    </row>
    <row r="332" spans="1:11" ht="12.75">
      <c r="A332" s="82">
        <v>257</v>
      </c>
      <c r="B332" s="258"/>
      <c r="C332" s="259">
        <v>6130</v>
      </c>
      <c r="D332" s="258" t="s">
        <v>273</v>
      </c>
      <c r="E332" s="353"/>
      <c r="F332" s="353">
        <v>83.4</v>
      </c>
      <c r="G332" s="353">
        <v>83.4</v>
      </c>
      <c r="H332" s="354">
        <v>83.4</v>
      </c>
      <c r="I332" s="321"/>
      <c r="J332" s="197"/>
      <c r="K332" s="320"/>
    </row>
    <row r="333" spans="1:11" ht="12.75">
      <c r="A333" s="143">
        <v>258</v>
      </c>
      <c r="B333" s="74">
        <v>3429</v>
      </c>
      <c r="C333" s="84" t="s">
        <v>104</v>
      </c>
      <c r="D333" s="76" t="s">
        <v>129</v>
      </c>
      <c r="E333" s="371">
        <f aca="true" t="shared" si="7" ref="E333:J333">SUM(E317:E332)</f>
        <v>284.91</v>
      </c>
      <c r="F333" s="371">
        <f t="shared" si="7"/>
        <v>403.5</v>
      </c>
      <c r="G333" s="371">
        <f t="shared" si="7"/>
        <v>322.08</v>
      </c>
      <c r="H333" s="382">
        <f t="shared" si="7"/>
        <v>332</v>
      </c>
      <c r="I333" s="301">
        <f t="shared" si="7"/>
        <v>119</v>
      </c>
      <c r="J333" s="475">
        <f t="shared" si="7"/>
        <v>180.67</v>
      </c>
      <c r="K333" s="466">
        <f>SUM(K316:K332)</f>
        <v>141.1</v>
      </c>
    </row>
    <row r="334" spans="1:11" ht="12.75">
      <c r="A334" s="260">
        <v>259</v>
      </c>
      <c r="B334" s="256">
        <v>3543</v>
      </c>
      <c r="C334" s="261">
        <v>5229</v>
      </c>
      <c r="D334" s="237" t="s">
        <v>277</v>
      </c>
      <c r="E334" s="383">
        <v>1</v>
      </c>
      <c r="F334" s="383">
        <v>0.5</v>
      </c>
      <c r="G334" s="383">
        <v>0.5</v>
      </c>
      <c r="H334" s="384">
        <v>0.5</v>
      </c>
      <c r="I334" s="413"/>
      <c r="J334" s="467">
        <v>2.5</v>
      </c>
      <c r="K334" s="362"/>
    </row>
    <row r="335" spans="1:11" ht="12.75">
      <c r="A335" s="79">
        <v>260</v>
      </c>
      <c r="B335" s="88">
        <v>3612</v>
      </c>
      <c r="C335" s="251"/>
      <c r="D335" s="91" t="s">
        <v>130</v>
      </c>
      <c r="E335" s="399"/>
      <c r="F335" s="326"/>
      <c r="G335" s="326"/>
      <c r="H335" s="340"/>
      <c r="I335" s="343"/>
      <c r="J335" s="195"/>
      <c r="K335" s="340"/>
    </row>
    <row r="336" spans="1:11" ht="12.75">
      <c r="A336" s="161">
        <v>261</v>
      </c>
      <c r="B336" s="88">
        <v>3612</v>
      </c>
      <c r="C336" s="251">
        <v>5137</v>
      </c>
      <c r="D336" s="158" t="s">
        <v>156</v>
      </c>
      <c r="E336" s="318">
        <v>26.5</v>
      </c>
      <c r="F336" s="294"/>
      <c r="G336" s="294"/>
      <c r="H336" s="320"/>
      <c r="I336" s="321"/>
      <c r="J336" s="197"/>
      <c r="K336" s="320"/>
    </row>
    <row r="337" spans="1:11" ht="12.75">
      <c r="A337" s="161">
        <v>262</v>
      </c>
      <c r="B337" s="88">
        <v>3612</v>
      </c>
      <c r="C337" s="251">
        <v>5139</v>
      </c>
      <c r="D337" s="29" t="s">
        <v>163</v>
      </c>
      <c r="E337" s="386">
        <v>4.93</v>
      </c>
      <c r="F337" s="318"/>
      <c r="G337" s="294"/>
      <c r="H337" s="320"/>
      <c r="I337" s="321"/>
      <c r="J337" s="197">
        <v>0.44</v>
      </c>
      <c r="K337" s="320">
        <v>2</v>
      </c>
    </row>
    <row r="338" spans="1:11" ht="12.75">
      <c r="A338" s="161">
        <v>263</v>
      </c>
      <c r="B338" s="89">
        <v>3612</v>
      </c>
      <c r="C338" s="122">
        <v>5153</v>
      </c>
      <c r="D338" s="29" t="s">
        <v>186</v>
      </c>
      <c r="E338" s="294"/>
      <c r="F338" s="294"/>
      <c r="G338" s="294"/>
      <c r="H338" s="320"/>
      <c r="I338" s="321"/>
      <c r="J338" s="197"/>
      <c r="K338" s="320"/>
    </row>
    <row r="339" spans="1:11" ht="12.75">
      <c r="A339" s="161">
        <v>264</v>
      </c>
      <c r="B339" s="158">
        <v>3612</v>
      </c>
      <c r="C339" s="223">
        <v>5154</v>
      </c>
      <c r="D339" s="29" t="s">
        <v>165</v>
      </c>
      <c r="E339" s="294"/>
      <c r="F339" s="294"/>
      <c r="G339" s="294">
        <v>1.89</v>
      </c>
      <c r="H339" s="320">
        <v>2</v>
      </c>
      <c r="I339" s="321"/>
      <c r="J339" s="197">
        <v>-2.29</v>
      </c>
      <c r="K339" s="320"/>
    </row>
    <row r="340" spans="1:11" ht="12.75">
      <c r="A340" s="161">
        <v>265</v>
      </c>
      <c r="B340" s="29">
        <v>3612</v>
      </c>
      <c r="C340" s="30">
        <v>5163</v>
      </c>
      <c r="D340" s="29" t="s">
        <v>150</v>
      </c>
      <c r="E340" s="294">
        <v>3.22</v>
      </c>
      <c r="F340" s="294">
        <v>3.3</v>
      </c>
      <c r="G340" s="294">
        <v>3.65</v>
      </c>
      <c r="H340" s="320">
        <v>3.65</v>
      </c>
      <c r="I340" s="321">
        <v>3.65</v>
      </c>
      <c r="J340" s="445">
        <v>3.25</v>
      </c>
      <c r="K340" s="320">
        <v>3.7</v>
      </c>
    </row>
    <row r="341" spans="1:11" ht="12.75">
      <c r="A341" s="161">
        <v>266</v>
      </c>
      <c r="B341" s="29"/>
      <c r="C341" s="30">
        <v>5167</v>
      </c>
      <c r="D341" s="29" t="s">
        <v>278</v>
      </c>
      <c r="E341" s="294"/>
      <c r="F341" s="294"/>
      <c r="G341" s="294">
        <v>1.45</v>
      </c>
      <c r="H341" s="320">
        <v>1.45</v>
      </c>
      <c r="I341" s="321"/>
      <c r="J341" s="197"/>
      <c r="K341" s="320"/>
    </row>
    <row r="342" spans="1:11" ht="12.75">
      <c r="A342" s="161">
        <v>267</v>
      </c>
      <c r="B342" s="29">
        <v>3612</v>
      </c>
      <c r="C342" s="30">
        <v>5169</v>
      </c>
      <c r="D342" s="29" t="s">
        <v>166</v>
      </c>
      <c r="E342" s="294">
        <v>47.84</v>
      </c>
      <c r="F342" s="294">
        <v>15</v>
      </c>
      <c r="G342" s="294">
        <v>50.64</v>
      </c>
      <c r="H342" s="320">
        <v>50.64</v>
      </c>
      <c r="I342" s="321">
        <v>15</v>
      </c>
      <c r="J342" s="445">
        <v>29.94</v>
      </c>
      <c r="K342" s="320">
        <v>30</v>
      </c>
    </row>
    <row r="343" spans="1:11" ht="12.75">
      <c r="A343" s="161">
        <v>268</v>
      </c>
      <c r="B343" s="29">
        <v>3612</v>
      </c>
      <c r="C343" s="30">
        <v>5171</v>
      </c>
      <c r="D343" s="29" t="s">
        <v>154</v>
      </c>
      <c r="E343" s="294">
        <v>2.84</v>
      </c>
      <c r="F343" s="294">
        <v>20</v>
      </c>
      <c r="G343" s="294"/>
      <c r="H343" s="320"/>
      <c r="I343" s="321">
        <v>12</v>
      </c>
      <c r="J343" s="197"/>
      <c r="K343" s="320">
        <v>5</v>
      </c>
    </row>
    <row r="344" spans="1:11" ht="12.75">
      <c r="A344" s="161">
        <v>269</v>
      </c>
      <c r="B344" s="29">
        <v>3612</v>
      </c>
      <c r="C344" s="30">
        <v>6121</v>
      </c>
      <c r="D344" s="29" t="s">
        <v>218</v>
      </c>
      <c r="E344" s="318">
        <v>255.85</v>
      </c>
      <c r="F344" s="294"/>
      <c r="G344" s="294"/>
      <c r="H344" s="320"/>
      <c r="I344" s="321"/>
      <c r="J344" s="197"/>
      <c r="K344" s="320"/>
    </row>
    <row r="345" spans="1:11" ht="12.75">
      <c r="A345" s="217">
        <v>270</v>
      </c>
      <c r="B345" s="29">
        <v>3612</v>
      </c>
      <c r="C345" s="30" t="s">
        <v>101</v>
      </c>
      <c r="D345" s="76" t="s">
        <v>129</v>
      </c>
      <c r="E345" s="371">
        <f>SUM(E336:E344)</f>
        <v>341.18</v>
      </c>
      <c r="F345" s="371">
        <f>SUM(F336:F344)</f>
        <v>38.3</v>
      </c>
      <c r="G345" s="371">
        <f>SUM(G339:G344)</f>
        <v>57.63</v>
      </c>
      <c r="H345" s="382">
        <f>SUM(H339:H344)</f>
        <v>57.74</v>
      </c>
      <c r="I345" s="301">
        <f>SUM(I336:I344)</f>
        <v>30.65</v>
      </c>
      <c r="J345" s="465">
        <f>SUM(J336:J344)</f>
        <v>31.34</v>
      </c>
      <c r="K345" s="483">
        <f>SUM(K336:K344)</f>
        <v>40.7</v>
      </c>
    </row>
    <row r="346" spans="1:11" ht="12.75">
      <c r="A346" s="82">
        <v>271</v>
      </c>
      <c r="B346" s="29">
        <v>3613</v>
      </c>
      <c r="C346" s="30"/>
      <c r="D346" s="91" t="s">
        <v>188</v>
      </c>
      <c r="E346" s="399"/>
      <c r="F346" s="326"/>
      <c r="G346" s="326"/>
      <c r="H346" s="340"/>
      <c r="I346" s="343"/>
      <c r="J346" s="195"/>
      <c r="K346" s="340"/>
    </row>
    <row r="347" spans="1:11" ht="12.75">
      <c r="A347" s="82">
        <v>272</v>
      </c>
      <c r="B347" s="29">
        <v>3613</v>
      </c>
      <c r="C347" s="30">
        <v>5139</v>
      </c>
      <c r="D347" s="29" t="s">
        <v>163</v>
      </c>
      <c r="E347" s="318"/>
      <c r="F347" s="294"/>
      <c r="G347" s="294"/>
      <c r="H347" s="320"/>
      <c r="I347" s="321"/>
      <c r="J347" s="197"/>
      <c r="K347" s="320"/>
    </row>
    <row r="348" spans="1:11" ht="12.75">
      <c r="A348" s="82">
        <v>273</v>
      </c>
      <c r="B348" s="94">
        <v>3613</v>
      </c>
      <c r="C348" s="95">
        <v>5163</v>
      </c>
      <c r="D348" s="29" t="s">
        <v>150</v>
      </c>
      <c r="E348" s="318">
        <v>1.01</v>
      </c>
      <c r="F348" s="318">
        <v>1</v>
      </c>
      <c r="G348" s="294">
        <v>1.6</v>
      </c>
      <c r="H348" s="320">
        <v>1.6</v>
      </c>
      <c r="I348" s="321">
        <v>1.6</v>
      </c>
      <c r="J348" s="445">
        <v>1.11</v>
      </c>
      <c r="K348" s="320">
        <v>1.6</v>
      </c>
    </row>
    <row r="349" spans="1:11" ht="12.75">
      <c r="A349" s="82">
        <v>274</v>
      </c>
      <c r="B349" s="97">
        <v>3613</v>
      </c>
      <c r="C349" s="98">
        <v>5169</v>
      </c>
      <c r="D349" s="29" t="s">
        <v>166</v>
      </c>
      <c r="E349" s="318"/>
      <c r="F349" s="294"/>
      <c r="G349" s="294"/>
      <c r="H349" s="320"/>
      <c r="I349" s="321"/>
      <c r="J349" s="197">
        <v>7.39</v>
      </c>
      <c r="K349" s="320">
        <v>8</v>
      </c>
    </row>
    <row r="350" spans="1:11" ht="12.75">
      <c r="A350" s="82">
        <v>275</v>
      </c>
      <c r="B350" s="29">
        <v>3613</v>
      </c>
      <c r="C350" s="30">
        <v>5902</v>
      </c>
      <c r="D350" s="31" t="s">
        <v>315</v>
      </c>
      <c r="E350" s="318">
        <v>0.19</v>
      </c>
      <c r="F350" s="294"/>
      <c r="G350" s="294"/>
      <c r="H350" s="320"/>
      <c r="I350" s="321"/>
      <c r="J350" s="197">
        <v>1.04</v>
      </c>
      <c r="K350" s="320"/>
    </row>
    <row r="351" spans="1:11" ht="12.75">
      <c r="A351" s="217">
        <v>276</v>
      </c>
      <c r="B351" s="29">
        <v>3613</v>
      </c>
      <c r="C351" s="30" t="s">
        <v>54</v>
      </c>
      <c r="D351" s="76" t="s">
        <v>129</v>
      </c>
      <c r="E351" s="371">
        <f>SUM(E347:E350)</f>
        <v>1.2</v>
      </c>
      <c r="F351" s="371">
        <f>SUM(F348:F350)</f>
        <v>1</v>
      </c>
      <c r="G351" s="371">
        <f>SUM(G347:G350)</f>
        <v>1.6</v>
      </c>
      <c r="H351" s="382">
        <f>SUM(H347:H350)</f>
        <v>1.6</v>
      </c>
      <c r="I351" s="301">
        <f>SUM(I347:I350)</f>
        <v>1.6</v>
      </c>
      <c r="J351" s="475">
        <f>SUM(J347:J350)</f>
        <v>9.54</v>
      </c>
      <c r="K351" s="483">
        <f>SUM(K347:K350)</f>
        <v>9.6</v>
      </c>
    </row>
    <row r="352" spans="1:11" ht="12.75">
      <c r="A352" s="217">
        <v>277</v>
      </c>
      <c r="B352" s="29"/>
      <c r="C352" s="30"/>
      <c r="D352" s="91" t="s">
        <v>190</v>
      </c>
      <c r="E352" s="326"/>
      <c r="F352" s="326"/>
      <c r="G352" s="326"/>
      <c r="H352" s="340"/>
      <c r="I352" s="343"/>
      <c r="J352" s="195"/>
      <c r="K352" s="340"/>
    </row>
    <row r="353" spans="1:11" ht="12.75">
      <c r="A353" s="166">
        <v>278</v>
      </c>
      <c r="B353" s="29">
        <v>3619</v>
      </c>
      <c r="C353" s="30">
        <v>5660</v>
      </c>
      <c r="D353" s="29" t="s">
        <v>189</v>
      </c>
      <c r="E353" s="294">
        <v>300</v>
      </c>
      <c r="F353" s="294"/>
      <c r="G353" s="294"/>
      <c r="H353" s="320"/>
      <c r="I353" s="321"/>
      <c r="J353" s="197"/>
      <c r="K353" s="320"/>
    </row>
    <row r="354" spans="1:11" ht="12.75">
      <c r="A354" s="82">
        <v>279</v>
      </c>
      <c r="B354" s="29">
        <v>3619</v>
      </c>
      <c r="C354" s="30">
        <v>6460</v>
      </c>
      <c r="D354" s="29" t="s">
        <v>191</v>
      </c>
      <c r="E354" s="294"/>
      <c r="F354" s="294"/>
      <c r="G354" s="294"/>
      <c r="H354" s="320"/>
      <c r="I354" s="321"/>
      <c r="J354" s="197"/>
      <c r="K354" s="320"/>
    </row>
    <row r="355" spans="1:11" ht="12.75">
      <c r="A355" s="143">
        <v>280</v>
      </c>
      <c r="B355" s="94">
        <v>3619</v>
      </c>
      <c r="C355" s="95" t="s">
        <v>51</v>
      </c>
      <c r="D355" s="76" t="s">
        <v>192</v>
      </c>
      <c r="E355" s="371">
        <f>SUM(E353:E354)</f>
        <v>300</v>
      </c>
      <c r="F355" s="336"/>
      <c r="G355" s="336"/>
      <c r="H355" s="337"/>
      <c r="I355" s="338"/>
      <c r="J355" s="450"/>
      <c r="K355" s="337"/>
    </row>
    <row r="356" spans="1:11" ht="12.75">
      <c r="A356" s="134">
        <v>281</v>
      </c>
      <c r="D356" s="91" t="s">
        <v>193</v>
      </c>
      <c r="E356" s="374"/>
      <c r="F356" s="326"/>
      <c r="G356" s="326"/>
      <c r="H356" s="340"/>
      <c r="I356" s="343"/>
      <c r="J356" s="195"/>
      <c r="K356" s="340"/>
    </row>
    <row r="357" spans="1:11" ht="12.75">
      <c r="A357" s="82">
        <v>282</v>
      </c>
      <c r="B357" s="156"/>
      <c r="C357" s="157">
        <v>5139</v>
      </c>
      <c r="D357" s="158" t="s">
        <v>163</v>
      </c>
      <c r="E357" s="376"/>
      <c r="F357" s="294"/>
      <c r="G357" s="294"/>
      <c r="H357" s="320"/>
      <c r="I357" s="321"/>
      <c r="J357" s="197"/>
      <c r="K357" s="320"/>
    </row>
    <row r="358" spans="1:11" ht="12.75">
      <c r="A358" s="82">
        <v>283</v>
      </c>
      <c r="B358" s="29">
        <v>3631</v>
      </c>
      <c r="C358" s="30">
        <v>5154</v>
      </c>
      <c r="D358" s="29" t="s">
        <v>165</v>
      </c>
      <c r="E358" s="318">
        <v>56.71</v>
      </c>
      <c r="F358" s="318">
        <v>40</v>
      </c>
      <c r="G358" s="294">
        <v>46.21</v>
      </c>
      <c r="H358" s="320">
        <v>55</v>
      </c>
      <c r="I358" s="321">
        <v>58</v>
      </c>
      <c r="J358" s="445">
        <v>55.93</v>
      </c>
      <c r="K358" s="320">
        <v>80</v>
      </c>
    </row>
    <row r="359" spans="1:11" ht="12.75">
      <c r="A359" s="82">
        <v>284</v>
      </c>
      <c r="B359" s="29">
        <v>3631</v>
      </c>
      <c r="C359" s="30">
        <v>5169</v>
      </c>
      <c r="D359" s="29" t="s">
        <v>194</v>
      </c>
      <c r="E359" s="318"/>
      <c r="F359" s="294"/>
      <c r="G359" s="294">
        <v>37</v>
      </c>
      <c r="H359" s="320">
        <v>40</v>
      </c>
      <c r="I359" s="321">
        <v>40</v>
      </c>
      <c r="J359" s="197"/>
      <c r="K359" s="320">
        <v>30</v>
      </c>
    </row>
    <row r="360" spans="1:11" ht="12.75">
      <c r="A360" s="82">
        <v>285</v>
      </c>
      <c r="B360" s="29">
        <v>3631</v>
      </c>
      <c r="C360" s="30">
        <v>5171</v>
      </c>
      <c r="D360" s="29" t="s">
        <v>154</v>
      </c>
      <c r="E360" s="294">
        <v>43.66</v>
      </c>
      <c r="F360" s="294">
        <v>30</v>
      </c>
      <c r="G360" s="294"/>
      <c r="H360" s="320"/>
      <c r="I360" s="321"/>
      <c r="J360" s="197"/>
      <c r="K360" s="320"/>
    </row>
    <row r="361" spans="1:11" ht="12.75">
      <c r="A361" s="166"/>
      <c r="B361" s="31"/>
      <c r="C361" s="32">
        <v>6121</v>
      </c>
      <c r="D361" s="258" t="s">
        <v>323</v>
      </c>
      <c r="E361" s="353"/>
      <c r="F361" s="353"/>
      <c r="G361" s="353"/>
      <c r="H361" s="354"/>
      <c r="I361" s="432"/>
      <c r="J361" s="197"/>
      <c r="K361" s="320">
        <v>150</v>
      </c>
    </row>
    <row r="362" spans="1:11" ht="12.75">
      <c r="A362" s="143">
        <v>286</v>
      </c>
      <c r="B362" s="94">
        <v>3631</v>
      </c>
      <c r="C362" s="95" t="s">
        <v>54</v>
      </c>
      <c r="D362" s="76" t="s">
        <v>129</v>
      </c>
      <c r="E362" s="371">
        <f>SUM(E357:E360)</f>
        <v>100.37</v>
      </c>
      <c r="F362" s="371">
        <f>SUM(F357:F360)</f>
        <v>70</v>
      </c>
      <c r="G362" s="371">
        <f>SUM(G357:G360)</f>
        <v>83.21000000000001</v>
      </c>
      <c r="H362" s="382">
        <f>SUM(H357:H360)</f>
        <v>95</v>
      </c>
      <c r="I362" s="301">
        <f>SUM(I356:I360)</f>
        <v>98</v>
      </c>
      <c r="J362" s="475">
        <f>SUM(J357:J360)</f>
        <v>55.93</v>
      </c>
      <c r="K362" s="483">
        <f>SUM(K357:K361)</f>
        <v>260</v>
      </c>
    </row>
    <row r="363" spans="1:11" ht="12.75">
      <c r="A363" s="134">
        <v>287</v>
      </c>
      <c r="D363" s="91" t="s">
        <v>138</v>
      </c>
      <c r="E363" s="326"/>
      <c r="F363" s="326"/>
      <c r="G363" s="326"/>
      <c r="H363" s="340"/>
      <c r="I363" s="343"/>
      <c r="J363" s="195"/>
      <c r="K363" s="340"/>
    </row>
    <row r="364" spans="1:11" ht="12.75">
      <c r="A364" s="134"/>
      <c r="C364" s="499">
        <v>5011</v>
      </c>
      <c r="D364" s="214" t="s">
        <v>329</v>
      </c>
      <c r="E364" s="339"/>
      <c r="F364" s="339"/>
      <c r="G364" s="339"/>
      <c r="H364" s="345"/>
      <c r="I364" s="341"/>
      <c r="J364" s="496"/>
      <c r="K364" s="345">
        <v>2</v>
      </c>
    </row>
    <row r="365" spans="1:11" ht="12.75">
      <c r="A365" s="137">
        <v>288</v>
      </c>
      <c r="B365" s="156">
        <v>3632</v>
      </c>
      <c r="C365" s="157">
        <v>5021</v>
      </c>
      <c r="D365" s="158" t="s">
        <v>149</v>
      </c>
      <c r="E365" s="294">
        <v>1.77</v>
      </c>
      <c r="F365" s="294">
        <v>2.5</v>
      </c>
      <c r="G365" s="294">
        <v>0</v>
      </c>
      <c r="H365" s="320">
        <v>0</v>
      </c>
      <c r="I365" s="321"/>
      <c r="J365" s="197"/>
      <c r="K365" s="320"/>
    </row>
    <row r="366" spans="1:11" ht="12.75">
      <c r="A366" s="137"/>
      <c r="B366" s="156"/>
      <c r="C366" s="157">
        <v>5031</v>
      </c>
      <c r="D366" s="27" t="s">
        <v>330</v>
      </c>
      <c r="E366" s="294"/>
      <c r="F366" s="294"/>
      <c r="G366" s="294"/>
      <c r="H366" s="320"/>
      <c r="I366" s="321"/>
      <c r="J366" s="197"/>
      <c r="K366" s="320">
        <v>0.5</v>
      </c>
    </row>
    <row r="367" spans="1:11" ht="12.75">
      <c r="A367" s="137"/>
      <c r="B367" s="156"/>
      <c r="C367" s="157">
        <v>5032</v>
      </c>
      <c r="D367" s="27" t="s">
        <v>208</v>
      </c>
      <c r="E367" s="294"/>
      <c r="F367" s="294"/>
      <c r="G367" s="294"/>
      <c r="H367" s="320"/>
      <c r="I367" s="321"/>
      <c r="J367" s="197"/>
      <c r="K367" s="320">
        <v>0.17</v>
      </c>
    </row>
    <row r="368" spans="1:11" ht="12.75">
      <c r="A368" s="137"/>
      <c r="B368" s="156"/>
      <c r="C368" s="157">
        <v>5136</v>
      </c>
      <c r="D368" s="158" t="s">
        <v>316</v>
      </c>
      <c r="E368" s="294"/>
      <c r="F368" s="294"/>
      <c r="G368" s="294"/>
      <c r="H368" s="320"/>
      <c r="I368" s="321"/>
      <c r="J368" s="197">
        <v>0.62</v>
      </c>
      <c r="K368" s="320"/>
    </row>
    <row r="369" spans="1:11" ht="12.75">
      <c r="A369" s="137">
        <v>289</v>
      </c>
      <c r="B369" s="156"/>
      <c r="C369" s="157">
        <v>5161</v>
      </c>
      <c r="D369" s="158" t="s">
        <v>197</v>
      </c>
      <c r="E369" s="294"/>
      <c r="F369" s="294"/>
      <c r="G369" s="294">
        <v>0.06</v>
      </c>
      <c r="H369" s="320">
        <v>0.06</v>
      </c>
      <c r="I369" s="321"/>
      <c r="J369" s="197">
        <v>0.98</v>
      </c>
      <c r="K369" s="320">
        <v>1</v>
      </c>
    </row>
    <row r="370" spans="1:11" ht="12.75">
      <c r="A370" s="137">
        <v>290</v>
      </c>
      <c r="B370" s="156">
        <v>3632</v>
      </c>
      <c r="C370" s="157">
        <v>5139</v>
      </c>
      <c r="D370" s="158" t="s">
        <v>163</v>
      </c>
      <c r="E370" s="294">
        <v>0.15</v>
      </c>
      <c r="F370" s="294"/>
      <c r="G370" s="294"/>
      <c r="H370" s="320"/>
      <c r="I370" s="321"/>
      <c r="J370" s="197">
        <v>1.24</v>
      </c>
      <c r="K370" s="320">
        <v>1.5</v>
      </c>
    </row>
    <row r="371" spans="1:11" ht="12.75">
      <c r="A371" s="137"/>
      <c r="B371" s="156"/>
      <c r="C371" s="157">
        <v>5167</v>
      </c>
      <c r="D371" s="158" t="s">
        <v>203</v>
      </c>
      <c r="E371" s="294"/>
      <c r="F371" s="294"/>
      <c r="G371" s="294"/>
      <c r="H371" s="320"/>
      <c r="I371" s="321"/>
      <c r="J371" s="197">
        <v>1.08</v>
      </c>
      <c r="K371" s="320"/>
    </row>
    <row r="372" spans="1:11" ht="12.75">
      <c r="A372" s="137">
        <v>291</v>
      </c>
      <c r="B372" s="29">
        <v>3632</v>
      </c>
      <c r="C372" s="30">
        <v>5169</v>
      </c>
      <c r="D372" s="29" t="s">
        <v>166</v>
      </c>
      <c r="E372" s="318">
        <v>41.99</v>
      </c>
      <c r="F372" s="318">
        <v>38</v>
      </c>
      <c r="G372" s="294">
        <v>21.62</v>
      </c>
      <c r="H372" s="320">
        <v>25.94</v>
      </c>
      <c r="I372" s="321">
        <v>26</v>
      </c>
      <c r="J372" s="445">
        <v>32.2</v>
      </c>
      <c r="K372" s="320">
        <v>35</v>
      </c>
    </row>
    <row r="373" spans="1:11" ht="12.75">
      <c r="A373" s="137">
        <v>292</v>
      </c>
      <c r="B373" s="29">
        <v>3632</v>
      </c>
      <c r="C373" s="30">
        <v>5171</v>
      </c>
      <c r="D373" s="29" t="s">
        <v>154</v>
      </c>
      <c r="E373" s="318"/>
      <c r="F373" s="318"/>
      <c r="G373" s="294">
        <v>1.13</v>
      </c>
      <c r="H373" s="320">
        <v>1.13</v>
      </c>
      <c r="I373" s="321"/>
      <c r="J373" s="197">
        <v>0.95</v>
      </c>
      <c r="K373" s="320"/>
    </row>
    <row r="374" spans="1:11" ht="12.75">
      <c r="A374" s="137">
        <v>293</v>
      </c>
      <c r="B374" s="29">
        <v>3632</v>
      </c>
      <c r="C374" s="30">
        <v>5362</v>
      </c>
      <c r="D374" s="29" t="s">
        <v>214</v>
      </c>
      <c r="E374" s="318">
        <v>2.5</v>
      </c>
      <c r="F374" s="318">
        <v>2.5</v>
      </c>
      <c r="G374" s="294">
        <v>3</v>
      </c>
      <c r="H374" s="320">
        <v>3</v>
      </c>
      <c r="I374" s="321"/>
      <c r="J374" s="197"/>
      <c r="K374" s="320"/>
    </row>
    <row r="375" spans="1:11" ht="12.75">
      <c r="A375" s="137">
        <v>294</v>
      </c>
      <c r="B375" s="29"/>
      <c r="C375" s="30">
        <v>6121</v>
      </c>
      <c r="D375" s="29" t="s">
        <v>168</v>
      </c>
      <c r="E375" s="318">
        <v>13.09</v>
      </c>
      <c r="F375" s="414">
        <v>430</v>
      </c>
      <c r="G375" s="294">
        <v>2.62</v>
      </c>
      <c r="H375" s="415">
        <v>360</v>
      </c>
      <c r="I375" s="321">
        <v>180</v>
      </c>
      <c r="J375" s="445">
        <v>233.14</v>
      </c>
      <c r="K375" s="320">
        <v>250</v>
      </c>
    </row>
    <row r="376" spans="1:11" ht="12.75">
      <c r="A376" s="137">
        <v>295</v>
      </c>
      <c r="B376" s="29">
        <v>3632</v>
      </c>
      <c r="C376" s="30">
        <v>6130</v>
      </c>
      <c r="D376" s="29" t="s">
        <v>155</v>
      </c>
      <c r="E376" s="294"/>
      <c r="F376" s="294"/>
      <c r="G376" s="294"/>
      <c r="H376" s="320"/>
      <c r="I376" s="321"/>
      <c r="J376" s="197"/>
      <c r="K376" s="320"/>
    </row>
    <row r="377" spans="1:11" ht="12.75">
      <c r="A377" s="143">
        <v>296</v>
      </c>
      <c r="B377" s="94">
        <v>3632</v>
      </c>
      <c r="C377" s="95" t="s">
        <v>51</v>
      </c>
      <c r="D377" s="76" t="s">
        <v>129</v>
      </c>
      <c r="E377" s="371">
        <f aca="true" t="shared" si="8" ref="E377:J377">SUM(E365:E376)</f>
        <v>59.5</v>
      </c>
      <c r="F377" s="371">
        <f t="shared" si="8"/>
        <v>473</v>
      </c>
      <c r="G377" s="371">
        <f t="shared" si="8"/>
        <v>28.43</v>
      </c>
      <c r="H377" s="382">
        <f t="shared" si="8"/>
        <v>390.13</v>
      </c>
      <c r="I377" s="301">
        <f t="shared" si="8"/>
        <v>206</v>
      </c>
      <c r="J377" s="475">
        <f t="shared" si="8"/>
        <v>270.21</v>
      </c>
      <c r="K377" s="466">
        <f>SUM(K364:K376)</f>
        <v>290.17</v>
      </c>
    </row>
    <row r="378" spans="1:11" ht="12.75">
      <c r="A378" s="134">
        <v>297</v>
      </c>
      <c r="B378" s="164">
        <v>3633</v>
      </c>
      <c r="C378" s="165"/>
      <c r="D378" s="69" t="s">
        <v>245</v>
      </c>
      <c r="E378" s="326"/>
      <c r="F378" s="326"/>
      <c r="G378" s="326"/>
      <c r="H378" s="340"/>
      <c r="I378" s="343"/>
      <c r="J378" s="195"/>
      <c r="K378" s="340"/>
    </row>
    <row r="379" spans="1:11" ht="12.75">
      <c r="A379" s="82">
        <v>298</v>
      </c>
      <c r="B379" s="164">
        <v>3633</v>
      </c>
      <c r="C379" s="165">
        <v>5141</v>
      </c>
      <c r="D379" s="77" t="s">
        <v>164</v>
      </c>
      <c r="E379" s="330">
        <v>10.39</v>
      </c>
      <c r="F379" s="330"/>
      <c r="G379" s="294"/>
      <c r="H379" s="320"/>
      <c r="I379" s="321"/>
      <c r="J379" s="197"/>
      <c r="K379" s="320"/>
    </row>
    <row r="380" spans="1:11" ht="12.75">
      <c r="A380" s="82">
        <v>299</v>
      </c>
      <c r="B380" s="164">
        <v>3633</v>
      </c>
      <c r="C380" s="165">
        <v>5163</v>
      </c>
      <c r="D380" s="77" t="s">
        <v>150</v>
      </c>
      <c r="E380" s="330">
        <v>1.16</v>
      </c>
      <c r="F380" s="330"/>
      <c r="G380" s="294"/>
      <c r="H380" s="320"/>
      <c r="I380" s="321"/>
      <c r="J380" s="197"/>
      <c r="K380" s="320"/>
    </row>
    <row r="381" spans="1:11" ht="12.75">
      <c r="A381" s="82">
        <v>300</v>
      </c>
      <c r="B381" s="164">
        <v>3633</v>
      </c>
      <c r="C381" s="165">
        <v>5171</v>
      </c>
      <c r="D381" s="77" t="s">
        <v>246</v>
      </c>
      <c r="E381" s="386">
        <v>117.3</v>
      </c>
      <c r="F381" s="330">
        <v>117.3</v>
      </c>
      <c r="G381" s="294">
        <v>117.3</v>
      </c>
      <c r="H381" s="320">
        <v>117.3</v>
      </c>
      <c r="I381" s="321">
        <v>117.3</v>
      </c>
      <c r="J381" s="445">
        <v>117.29</v>
      </c>
      <c r="K381" s="320">
        <v>117.3</v>
      </c>
    </row>
    <row r="382" spans="1:11" ht="12.75">
      <c r="A382" s="82">
        <v>301</v>
      </c>
      <c r="B382" s="164">
        <v>3633</v>
      </c>
      <c r="C382" s="165">
        <v>6121</v>
      </c>
      <c r="D382" s="77" t="s">
        <v>168</v>
      </c>
      <c r="E382" s="386"/>
      <c r="F382" s="386">
        <v>519.4</v>
      </c>
      <c r="G382" s="294">
        <v>19.4</v>
      </c>
      <c r="H382" s="320">
        <v>94.4</v>
      </c>
      <c r="I382" s="321">
        <v>430</v>
      </c>
      <c r="J382" s="445">
        <v>10.71</v>
      </c>
      <c r="K382" s="320"/>
    </row>
    <row r="383" spans="1:11" ht="12.75">
      <c r="A383" s="82">
        <v>302</v>
      </c>
      <c r="B383" s="164">
        <v>3633</v>
      </c>
      <c r="C383" s="165">
        <v>6313</v>
      </c>
      <c r="D383" s="77" t="s">
        <v>247</v>
      </c>
      <c r="E383" s="386">
        <v>75</v>
      </c>
      <c r="F383" s="330"/>
      <c r="G383" s="294"/>
      <c r="H383" s="320"/>
      <c r="I383" s="321"/>
      <c r="J383" s="197">
        <v>137.5</v>
      </c>
      <c r="K383" s="320"/>
    </row>
    <row r="384" spans="1:11" ht="12.75">
      <c r="A384" s="143">
        <v>303</v>
      </c>
      <c r="B384" s="94">
        <v>3633</v>
      </c>
      <c r="C384" s="95"/>
      <c r="D384" s="69" t="s">
        <v>129</v>
      </c>
      <c r="E384" s="371">
        <f aca="true" t="shared" si="9" ref="E384:J384">SUM(E379:E383)</f>
        <v>203.85</v>
      </c>
      <c r="F384" s="371">
        <f t="shared" si="9"/>
        <v>636.6999999999999</v>
      </c>
      <c r="G384" s="371">
        <f t="shared" si="9"/>
        <v>136.7</v>
      </c>
      <c r="H384" s="382">
        <f t="shared" si="9"/>
        <v>211.7</v>
      </c>
      <c r="I384" s="301">
        <f t="shared" si="9"/>
        <v>547.3</v>
      </c>
      <c r="J384" s="475">
        <f t="shared" si="9"/>
        <v>265.5</v>
      </c>
      <c r="K384" s="466">
        <f>SUM(K379:K383)</f>
        <v>117.3</v>
      </c>
    </row>
    <row r="385" spans="1:11" ht="12.75">
      <c r="A385" s="79">
        <v>304</v>
      </c>
      <c r="D385" s="91" t="s">
        <v>196</v>
      </c>
      <c r="E385" s="326"/>
      <c r="F385" s="326"/>
      <c r="G385" s="326"/>
      <c r="H385" s="340"/>
      <c r="I385" s="343"/>
      <c r="J385" s="195"/>
      <c r="K385" s="340"/>
    </row>
    <row r="386" spans="1:11" ht="12.75">
      <c r="A386" s="161">
        <v>305</v>
      </c>
      <c r="B386" s="29">
        <v>3635</v>
      </c>
      <c r="C386" s="30">
        <v>5166</v>
      </c>
      <c r="D386" s="29" t="s">
        <v>152</v>
      </c>
      <c r="E386" s="294"/>
      <c r="F386" s="294"/>
      <c r="G386" s="294"/>
      <c r="H386" s="320"/>
      <c r="I386" s="321"/>
      <c r="J386" s="197">
        <v>0</v>
      </c>
      <c r="K386" s="320">
        <v>0</v>
      </c>
    </row>
    <row r="387" spans="1:11" ht="12.75">
      <c r="A387" s="161">
        <v>306</v>
      </c>
      <c r="B387" s="29">
        <v>3635</v>
      </c>
      <c r="C387" s="30">
        <v>5169</v>
      </c>
      <c r="D387" s="29" t="s">
        <v>166</v>
      </c>
      <c r="E387" s="294"/>
      <c r="F387" s="294"/>
      <c r="G387" s="294"/>
      <c r="H387" s="320"/>
      <c r="I387" s="321"/>
      <c r="J387" s="197">
        <v>0</v>
      </c>
      <c r="K387" s="320"/>
    </row>
    <row r="388" spans="1:11" ht="12.75">
      <c r="A388" s="161">
        <v>307</v>
      </c>
      <c r="B388" s="29">
        <v>3635</v>
      </c>
      <c r="C388" s="30">
        <v>6119</v>
      </c>
      <c r="D388" s="29" t="s">
        <v>195</v>
      </c>
      <c r="E388" s="318">
        <v>238.4</v>
      </c>
      <c r="F388" s="294">
        <v>115</v>
      </c>
      <c r="G388" s="294">
        <v>0</v>
      </c>
      <c r="H388" s="320">
        <v>0</v>
      </c>
      <c r="I388" s="321">
        <v>130</v>
      </c>
      <c r="J388" s="197"/>
      <c r="K388" s="320"/>
    </row>
    <row r="389" spans="1:11" ht="12.75">
      <c r="A389" s="133">
        <v>308</v>
      </c>
      <c r="B389" s="94">
        <v>3635</v>
      </c>
      <c r="C389" s="95" t="s">
        <v>54</v>
      </c>
      <c r="D389" s="76" t="s">
        <v>129</v>
      </c>
      <c r="E389" s="371">
        <f>SUM(E388)</f>
        <v>238.4</v>
      </c>
      <c r="F389" s="371">
        <f aca="true" t="shared" si="10" ref="F389:K389">SUM(F386:F388)</f>
        <v>115</v>
      </c>
      <c r="G389" s="371">
        <f t="shared" si="10"/>
        <v>0</v>
      </c>
      <c r="H389" s="382">
        <f t="shared" si="10"/>
        <v>0</v>
      </c>
      <c r="I389" s="301">
        <f t="shared" si="10"/>
        <v>130</v>
      </c>
      <c r="J389" s="475">
        <f t="shared" si="10"/>
        <v>0</v>
      </c>
      <c r="K389" s="466">
        <f t="shared" si="10"/>
        <v>0</v>
      </c>
    </row>
    <row r="390" spans="1:11" ht="12.75">
      <c r="A390" s="136">
        <v>309</v>
      </c>
      <c r="D390" s="91" t="s">
        <v>249</v>
      </c>
      <c r="E390" s="326"/>
      <c r="F390" s="326"/>
      <c r="G390" s="326"/>
      <c r="H390" s="340"/>
      <c r="I390" s="343"/>
      <c r="J390" s="195"/>
      <c r="K390" s="340"/>
    </row>
    <row r="391" spans="1:11" ht="12.75">
      <c r="A391" s="82">
        <v>310</v>
      </c>
      <c r="B391" s="29">
        <v>3636</v>
      </c>
      <c r="C391" s="30">
        <v>5021</v>
      </c>
      <c r="D391" s="29" t="s">
        <v>149</v>
      </c>
      <c r="E391" s="294">
        <v>62.79</v>
      </c>
      <c r="F391" s="294"/>
      <c r="G391" s="294">
        <v>1</v>
      </c>
      <c r="H391" s="320">
        <v>1</v>
      </c>
      <c r="I391" s="321"/>
      <c r="J391" s="197"/>
      <c r="K391" s="320"/>
    </row>
    <row r="392" spans="1:11" ht="12.75">
      <c r="A392" s="82">
        <v>311</v>
      </c>
      <c r="B392" s="29">
        <v>3636</v>
      </c>
      <c r="C392" s="30">
        <v>5136</v>
      </c>
      <c r="D392" s="29" t="s">
        <v>242</v>
      </c>
      <c r="E392" s="294">
        <v>13.28</v>
      </c>
      <c r="F392" s="294"/>
      <c r="G392" s="294">
        <v>1.08</v>
      </c>
      <c r="H392" s="320">
        <v>1.08</v>
      </c>
      <c r="I392" s="321"/>
      <c r="J392" s="197"/>
      <c r="K392" s="320"/>
    </row>
    <row r="393" spans="1:11" ht="12.75">
      <c r="A393" s="82">
        <v>312</v>
      </c>
      <c r="B393" s="29">
        <v>3636</v>
      </c>
      <c r="C393" s="30">
        <v>5137</v>
      </c>
      <c r="D393" s="29" t="s">
        <v>156</v>
      </c>
      <c r="E393" s="294">
        <v>201.19</v>
      </c>
      <c r="F393" s="294"/>
      <c r="G393" s="294">
        <v>14.03</v>
      </c>
      <c r="H393" s="320">
        <v>14.03</v>
      </c>
      <c r="I393" s="321"/>
      <c r="J393" s="197"/>
      <c r="K393" s="320"/>
    </row>
    <row r="394" spans="1:11" ht="12.75">
      <c r="A394" s="82">
        <v>313</v>
      </c>
      <c r="B394" s="29">
        <v>3636</v>
      </c>
      <c r="C394" s="30">
        <v>5139</v>
      </c>
      <c r="D394" s="29" t="s">
        <v>146</v>
      </c>
      <c r="E394" s="294">
        <v>67.54</v>
      </c>
      <c r="F394" s="294"/>
      <c r="G394" s="294"/>
      <c r="H394" s="320"/>
      <c r="I394" s="321"/>
      <c r="J394" s="197"/>
      <c r="K394" s="320"/>
    </row>
    <row r="395" spans="1:11" ht="12.75">
      <c r="A395" s="82">
        <v>314</v>
      </c>
      <c r="B395" s="29">
        <v>3636</v>
      </c>
      <c r="C395" s="30">
        <v>5161</v>
      </c>
      <c r="D395" s="29" t="s">
        <v>169</v>
      </c>
      <c r="E395" s="294">
        <v>0.12</v>
      </c>
      <c r="F395" s="294"/>
      <c r="G395" s="294"/>
      <c r="H395" s="320"/>
      <c r="I395" s="321"/>
      <c r="J395" s="197">
        <v>0.1</v>
      </c>
      <c r="K395" s="320"/>
    </row>
    <row r="396" spans="1:11" ht="12.75">
      <c r="A396" s="82">
        <v>315</v>
      </c>
      <c r="B396" s="29">
        <v>3636</v>
      </c>
      <c r="C396" s="30">
        <v>5167</v>
      </c>
      <c r="D396" s="29" t="s">
        <v>203</v>
      </c>
      <c r="E396" s="294">
        <v>29.4</v>
      </c>
      <c r="F396" s="294"/>
      <c r="G396" s="294"/>
      <c r="H396" s="320"/>
      <c r="I396" s="321"/>
      <c r="J396" s="197"/>
      <c r="K396" s="320"/>
    </row>
    <row r="397" spans="1:11" ht="12.75">
      <c r="A397" s="82">
        <v>316</v>
      </c>
      <c r="B397" s="29">
        <v>3636</v>
      </c>
      <c r="C397" s="30">
        <v>5169</v>
      </c>
      <c r="D397" s="29" t="s">
        <v>166</v>
      </c>
      <c r="E397" s="294">
        <v>237.38</v>
      </c>
      <c r="F397" s="294"/>
      <c r="G397" s="294"/>
      <c r="H397" s="320"/>
      <c r="I397" s="321"/>
      <c r="J397" s="197"/>
      <c r="K397" s="320"/>
    </row>
    <row r="398" spans="1:11" ht="12.75">
      <c r="A398" s="82">
        <v>317</v>
      </c>
      <c r="B398" s="29">
        <v>3636</v>
      </c>
      <c r="C398" s="30">
        <v>5171</v>
      </c>
      <c r="D398" s="29" t="s">
        <v>154</v>
      </c>
      <c r="E398" s="294">
        <v>11.89</v>
      </c>
      <c r="F398" s="294"/>
      <c r="G398" s="294"/>
      <c r="H398" s="320"/>
      <c r="I398" s="321"/>
      <c r="J398" s="197"/>
      <c r="K398" s="320"/>
    </row>
    <row r="399" spans="1:11" ht="12.75">
      <c r="A399" s="82">
        <v>318</v>
      </c>
      <c r="B399" s="29">
        <v>3636</v>
      </c>
      <c r="C399" s="30">
        <v>5172</v>
      </c>
      <c r="D399" s="29" t="s">
        <v>287</v>
      </c>
      <c r="E399" s="294">
        <v>8.71</v>
      </c>
      <c r="F399" s="294"/>
      <c r="G399" s="294"/>
      <c r="H399" s="320"/>
      <c r="I399" s="321"/>
      <c r="J399" s="197"/>
      <c r="K399" s="320"/>
    </row>
    <row r="400" spans="1:11" ht="12.75">
      <c r="A400" s="82">
        <v>319</v>
      </c>
      <c r="B400" s="29">
        <v>3636</v>
      </c>
      <c r="C400" s="30">
        <v>5173</v>
      </c>
      <c r="D400" s="29" t="s">
        <v>204</v>
      </c>
      <c r="E400" s="294">
        <v>9.84</v>
      </c>
      <c r="F400" s="294"/>
      <c r="G400" s="294"/>
      <c r="H400" s="320"/>
      <c r="I400" s="321"/>
      <c r="J400" s="197"/>
      <c r="K400" s="320"/>
    </row>
    <row r="401" spans="1:11" ht="12.75">
      <c r="A401" s="82">
        <v>320</v>
      </c>
      <c r="B401" s="31">
        <v>3636</v>
      </c>
      <c r="C401" s="32">
        <v>5175</v>
      </c>
      <c r="D401" s="29" t="s">
        <v>170</v>
      </c>
      <c r="E401" s="294">
        <v>3.52</v>
      </c>
      <c r="F401" s="294">
        <v>3</v>
      </c>
      <c r="G401" s="294">
        <v>2.35</v>
      </c>
      <c r="H401" s="320">
        <v>2.35</v>
      </c>
      <c r="I401" s="321"/>
      <c r="J401" s="197"/>
      <c r="K401" s="320"/>
    </row>
    <row r="402" spans="1:11" ht="12.75">
      <c r="A402" s="82">
        <v>321</v>
      </c>
      <c r="B402" s="31">
        <v>3636</v>
      </c>
      <c r="C402" s="32">
        <v>5176</v>
      </c>
      <c r="D402" s="29" t="s">
        <v>248</v>
      </c>
      <c r="E402" s="294">
        <v>1.2</v>
      </c>
      <c r="F402" s="294"/>
      <c r="G402" s="294"/>
      <c r="H402" s="320"/>
      <c r="I402" s="321"/>
      <c r="J402" s="197"/>
      <c r="K402" s="320"/>
    </row>
    <row r="403" spans="1:11" ht="12.75">
      <c r="A403" s="82">
        <v>322</v>
      </c>
      <c r="B403" s="31"/>
      <c r="C403" s="32">
        <v>6130</v>
      </c>
      <c r="D403" s="29" t="s">
        <v>155</v>
      </c>
      <c r="E403" s="294"/>
      <c r="F403" s="294"/>
      <c r="G403" s="294"/>
      <c r="H403" s="320"/>
      <c r="I403" s="321"/>
      <c r="J403" s="197"/>
      <c r="K403" s="320"/>
    </row>
    <row r="404" spans="1:11" ht="12.75">
      <c r="A404" s="133">
        <v>323</v>
      </c>
      <c r="B404" s="94">
        <v>3639</v>
      </c>
      <c r="C404" s="95" t="s">
        <v>52</v>
      </c>
      <c r="D404" s="76" t="s">
        <v>129</v>
      </c>
      <c r="E404" s="371">
        <f>SUM(E391:E403)</f>
        <v>646.8600000000001</v>
      </c>
      <c r="F404" s="371">
        <f>SUM(F391:F403)</f>
        <v>3</v>
      </c>
      <c r="G404" s="371">
        <f>SUM(G391:G403)</f>
        <v>18.46</v>
      </c>
      <c r="H404" s="382">
        <f>SUM(H391:H403)</f>
        <v>18.46</v>
      </c>
      <c r="I404" s="416"/>
      <c r="J404" s="475">
        <f>SUM(J391:J403)</f>
        <v>0.1</v>
      </c>
      <c r="K404" s="337"/>
    </row>
    <row r="405" spans="1:11" ht="12.75">
      <c r="A405" s="290">
        <v>324</v>
      </c>
      <c r="B405" s="164">
        <v>3639</v>
      </c>
      <c r="C405" s="165"/>
      <c r="D405" s="91" t="s">
        <v>139</v>
      </c>
      <c r="E405" s="326"/>
      <c r="F405" s="326"/>
      <c r="G405" s="326"/>
      <c r="H405" s="340"/>
      <c r="I405" s="417"/>
      <c r="J405" s="195"/>
      <c r="K405" s="340"/>
    </row>
    <row r="406" spans="1:11" ht="12.75">
      <c r="A406" s="161">
        <v>325</v>
      </c>
      <c r="B406" s="164">
        <v>3639</v>
      </c>
      <c r="C406" s="165">
        <v>5021</v>
      </c>
      <c r="D406" s="27" t="s">
        <v>149</v>
      </c>
      <c r="E406" s="294"/>
      <c r="F406" s="294">
        <v>1</v>
      </c>
      <c r="G406" s="294">
        <v>0</v>
      </c>
      <c r="H406" s="320"/>
      <c r="I406" s="321"/>
      <c r="J406" s="197"/>
      <c r="K406" s="320"/>
    </row>
    <row r="407" spans="1:11" ht="12.75">
      <c r="A407" s="161">
        <v>326</v>
      </c>
      <c r="B407" s="164">
        <v>3639</v>
      </c>
      <c r="C407" s="165">
        <v>5136</v>
      </c>
      <c r="D407" s="27" t="s">
        <v>242</v>
      </c>
      <c r="E407" s="386"/>
      <c r="F407" s="294"/>
      <c r="G407" s="294"/>
      <c r="H407" s="320"/>
      <c r="I407" s="321"/>
      <c r="J407" s="197"/>
      <c r="K407" s="320"/>
    </row>
    <row r="408" spans="1:11" ht="12.75">
      <c r="A408" s="161">
        <v>327</v>
      </c>
      <c r="B408" s="164">
        <v>3639</v>
      </c>
      <c r="C408" s="165">
        <v>5139</v>
      </c>
      <c r="D408" s="27" t="s">
        <v>146</v>
      </c>
      <c r="E408" s="386"/>
      <c r="F408" s="386">
        <v>1</v>
      </c>
      <c r="G408" s="294">
        <v>1.51</v>
      </c>
      <c r="H408" s="320">
        <v>1.51</v>
      </c>
      <c r="I408" s="321">
        <v>1.5</v>
      </c>
      <c r="J408" s="197"/>
      <c r="K408" s="320"/>
    </row>
    <row r="409" spans="1:11" ht="12.75">
      <c r="A409" s="161">
        <v>328</v>
      </c>
      <c r="B409" s="164">
        <v>3639</v>
      </c>
      <c r="C409" s="165">
        <v>5141</v>
      </c>
      <c r="D409" s="27" t="s">
        <v>164</v>
      </c>
      <c r="E409" s="386">
        <v>3.39</v>
      </c>
      <c r="F409" s="386"/>
      <c r="G409" s="294"/>
      <c r="H409" s="320"/>
      <c r="I409" s="321"/>
      <c r="J409" s="197"/>
      <c r="K409" s="320"/>
    </row>
    <row r="410" spans="1:11" ht="12.75">
      <c r="A410" s="161">
        <v>329</v>
      </c>
      <c r="B410" s="164">
        <v>3639</v>
      </c>
      <c r="C410" s="165">
        <v>5169</v>
      </c>
      <c r="D410" s="27" t="s">
        <v>166</v>
      </c>
      <c r="E410" s="386">
        <v>2</v>
      </c>
      <c r="F410" s="386">
        <v>9</v>
      </c>
      <c r="G410" s="294">
        <v>8</v>
      </c>
      <c r="H410" s="320">
        <v>8</v>
      </c>
      <c r="I410" s="321">
        <v>9</v>
      </c>
      <c r="J410" s="445">
        <v>2.07</v>
      </c>
      <c r="K410" s="320">
        <v>3</v>
      </c>
    </row>
    <row r="411" spans="1:11" ht="12.75">
      <c r="A411" s="161">
        <v>330</v>
      </c>
      <c r="B411" s="164">
        <v>3639</v>
      </c>
      <c r="C411" s="165">
        <v>5229</v>
      </c>
      <c r="D411" s="27" t="s">
        <v>279</v>
      </c>
      <c r="E411" s="386"/>
      <c r="F411" s="386">
        <v>5.5</v>
      </c>
      <c r="G411" s="294">
        <v>5.49</v>
      </c>
      <c r="H411" s="320">
        <v>5.5</v>
      </c>
      <c r="I411" s="321"/>
      <c r="J411" s="445">
        <v>5.52</v>
      </c>
      <c r="K411" s="320">
        <v>5.5</v>
      </c>
    </row>
    <row r="412" spans="1:11" ht="12.75">
      <c r="A412" s="161">
        <v>331</v>
      </c>
      <c r="B412" s="164">
        <v>3639</v>
      </c>
      <c r="C412" s="165">
        <v>5329</v>
      </c>
      <c r="D412" s="27" t="s">
        <v>250</v>
      </c>
      <c r="E412" s="386">
        <v>11.58</v>
      </c>
      <c r="F412" s="386">
        <v>11.7</v>
      </c>
      <c r="G412" s="294">
        <v>11.75</v>
      </c>
      <c r="H412" s="320">
        <v>11.75</v>
      </c>
      <c r="I412" s="321">
        <v>10</v>
      </c>
      <c r="J412" s="445">
        <v>12.48</v>
      </c>
      <c r="K412" s="320">
        <v>14.2</v>
      </c>
    </row>
    <row r="413" spans="1:11" ht="12.75">
      <c r="A413" s="161">
        <v>332</v>
      </c>
      <c r="B413" s="164">
        <v>3639</v>
      </c>
      <c r="C413" s="165">
        <v>5362</v>
      </c>
      <c r="D413" s="27" t="s">
        <v>214</v>
      </c>
      <c r="E413" s="386">
        <v>6.474</v>
      </c>
      <c r="F413" s="386">
        <v>6.2</v>
      </c>
      <c r="G413" s="294">
        <v>6.19</v>
      </c>
      <c r="H413" s="320">
        <v>6.19</v>
      </c>
      <c r="I413" s="321"/>
      <c r="J413" s="445">
        <v>7.25</v>
      </c>
      <c r="K413" s="320">
        <v>5</v>
      </c>
    </row>
    <row r="414" spans="1:11" ht="12.75">
      <c r="A414" s="161">
        <v>333</v>
      </c>
      <c r="B414" s="164">
        <v>3639</v>
      </c>
      <c r="C414" s="165">
        <v>6130</v>
      </c>
      <c r="D414" s="27" t="s">
        <v>155</v>
      </c>
      <c r="E414" s="386"/>
      <c r="F414" s="294"/>
      <c r="G414" s="294"/>
      <c r="H414" s="320"/>
      <c r="I414" s="321"/>
      <c r="J414" s="197"/>
      <c r="K414" s="320">
        <v>500</v>
      </c>
    </row>
    <row r="415" spans="1:11" ht="12.75">
      <c r="A415" s="79">
        <v>334</v>
      </c>
      <c r="B415" s="164">
        <v>3639</v>
      </c>
      <c r="C415" s="165" t="s">
        <v>53</v>
      </c>
      <c r="D415" s="210" t="s">
        <v>129</v>
      </c>
      <c r="E415" s="484">
        <f aca="true" t="shared" si="11" ref="E415:J415">SUM(E406:E414)</f>
        <v>23.444</v>
      </c>
      <c r="F415" s="484">
        <f t="shared" si="11"/>
        <v>34.4</v>
      </c>
      <c r="G415" s="484">
        <f t="shared" si="11"/>
        <v>32.94</v>
      </c>
      <c r="H415" s="485">
        <f t="shared" si="11"/>
        <v>32.949999999999996</v>
      </c>
      <c r="I415" s="301">
        <f t="shared" si="11"/>
        <v>20.5</v>
      </c>
      <c r="J415" s="475">
        <f t="shared" si="11"/>
        <v>27.32</v>
      </c>
      <c r="K415" s="466">
        <f>SUM(K406:K414)</f>
        <v>527.7</v>
      </c>
    </row>
    <row r="416" spans="1:11" ht="12.75">
      <c r="A416" s="136"/>
      <c r="B416" s="97"/>
      <c r="C416" s="98"/>
      <c r="D416" s="91" t="s">
        <v>317</v>
      </c>
      <c r="E416" s="400"/>
      <c r="F416" s="400"/>
      <c r="G416" s="400"/>
      <c r="H416" s="401"/>
      <c r="I416" s="421"/>
      <c r="J416" s="447"/>
      <c r="K416" s="340"/>
    </row>
    <row r="417" spans="1:11" ht="12.75">
      <c r="A417" s="217"/>
      <c r="B417" s="29">
        <v>3719</v>
      </c>
      <c r="C417" s="30">
        <v>5019</v>
      </c>
      <c r="D417" s="27" t="s">
        <v>318</v>
      </c>
      <c r="E417" s="330"/>
      <c r="F417" s="330"/>
      <c r="G417" s="330"/>
      <c r="H417" s="331"/>
      <c r="I417" s="333"/>
      <c r="J417" s="474">
        <v>0.97</v>
      </c>
      <c r="K417" s="320"/>
    </row>
    <row r="418" spans="1:11" ht="12.75">
      <c r="A418" s="217"/>
      <c r="B418" s="29">
        <v>3719</v>
      </c>
      <c r="C418" s="30">
        <v>5039</v>
      </c>
      <c r="D418" s="27" t="s">
        <v>202</v>
      </c>
      <c r="E418" s="330"/>
      <c r="F418" s="330"/>
      <c r="G418" s="330"/>
      <c r="H418" s="331"/>
      <c r="I418" s="333"/>
      <c r="J418" s="474">
        <v>0.34</v>
      </c>
      <c r="K418" s="320"/>
    </row>
    <row r="419" spans="1:11" ht="12.75">
      <c r="A419" s="217"/>
      <c r="B419" s="29">
        <v>3719</v>
      </c>
      <c r="C419" s="30">
        <v>5167</v>
      </c>
      <c r="D419" s="27" t="s">
        <v>203</v>
      </c>
      <c r="E419" s="330"/>
      <c r="F419" s="330"/>
      <c r="G419" s="330"/>
      <c r="H419" s="331"/>
      <c r="I419" s="333"/>
      <c r="J419" s="474">
        <v>0.95</v>
      </c>
      <c r="K419" s="320"/>
    </row>
    <row r="420" spans="1:11" ht="12.75">
      <c r="A420" s="217"/>
      <c r="B420" s="29">
        <v>3719</v>
      </c>
      <c r="C420" s="30">
        <v>5173</v>
      </c>
      <c r="D420" s="27" t="s">
        <v>204</v>
      </c>
      <c r="E420" s="330"/>
      <c r="F420" s="330"/>
      <c r="G420" s="330"/>
      <c r="H420" s="331"/>
      <c r="I420" s="333"/>
      <c r="J420" s="474">
        <v>0.16</v>
      </c>
      <c r="K420" s="320"/>
    </row>
    <row r="421" spans="1:11" ht="12.75">
      <c r="A421" s="143"/>
      <c r="B421" s="94"/>
      <c r="C421" s="95"/>
      <c r="D421" s="76" t="s">
        <v>129</v>
      </c>
      <c r="E421" s="365"/>
      <c r="F421" s="365"/>
      <c r="G421" s="365"/>
      <c r="H421" s="452"/>
      <c r="I421" s="333"/>
      <c r="J421" s="475">
        <f>SUM(J417:J420)</f>
        <v>2.42</v>
      </c>
      <c r="K421" s="337"/>
    </row>
    <row r="422" spans="1:11" ht="12.75">
      <c r="A422" s="260">
        <v>335</v>
      </c>
      <c r="B422" s="486"/>
      <c r="C422" s="486" t="s">
        <v>54</v>
      </c>
      <c r="D422" s="69" t="s">
        <v>105</v>
      </c>
      <c r="E422" s="418">
        <f>SUM(E426,E427,E431)</f>
        <v>432.84999999999997</v>
      </c>
      <c r="F422" s="419">
        <f>SUM(F426:F430)</f>
        <v>482</v>
      </c>
      <c r="G422" s="420">
        <f>SUM(G426,G427,G431)</f>
        <v>424.005</v>
      </c>
      <c r="H422" s="420">
        <f>SUM(H426,H427,H431)</f>
        <v>501.74</v>
      </c>
      <c r="I422" s="301">
        <f>SUM(I426,I427,I431)</f>
        <v>520</v>
      </c>
      <c r="J422" s="467">
        <f>SUM(J426,J427,J431)</f>
        <v>454.25</v>
      </c>
      <c r="K422" s="476">
        <f>SUM(K426:K427,K431)</f>
        <v>560</v>
      </c>
    </row>
    <row r="423" spans="1:11" ht="12.75">
      <c r="A423" s="79">
        <v>336</v>
      </c>
      <c r="B423" s="125"/>
      <c r="C423" s="125"/>
      <c r="D423" s="91" t="s">
        <v>198</v>
      </c>
      <c r="E423" s="326"/>
      <c r="F423" s="326"/>
      <c r="G423" s="326"/>
      <c r="H423" s="340"/>
      <c r="I423" s="343"/>
      <c r="J423" s="195"/>
      <c r="K423" s="340"/>
    </row>
    <row r="424" spans="1:11" ht="12.75">
      <c r="A424" s="161">
        <v>337</v>
      </c>
      <c r="B424" s="14">
        <v>3721</v>
      </c>
      <c r="C424" s="30">
        <v>5161</v>
      </c>
      <c r="D424" s="29" t="s">
        <v>197</v>
      </c>
      <c r="E424" s="294"/>
      <c r="F424" s="294"/>
      <c r="G424" s="294">
        <v>0.1</v>
      </c>
      <c r="H424" s="320">
        <v>0.1</v>
      </c>
      <c r="I424" s="321"/>
      <c r="J424" s="197"/>
      <c r="K424" s="320"/>
    </row>
    <row r="425" spans="1:11" ht="12.75">
      <c r="A425" s="161">
        <v>338</v>
      </c>
      <c r="B425" s="14">
        <v>3721</v>
      </c>
      <c r="C425" s="30">
        <v>5169</v>
      </c>
      <c r="D425" s="14" t="s">
        <v>166</v>
      </c>
      <c r="E425" s="318">
        <v>20.4</v>
      </c>
      <c r="F425" s="318">
        <v>22</v>
      </c>
      <c r="G425" s="294">
        <v>8.995</v>
      </c>
      <c r="H425" s="320">
        <v>22</v>
      </c>
      <c r="I425" s="321">
        <v>30</v>
      </c>
      <c r="J425" s="445">
        <v>29.49</v>
      </c>
      <c r="K425" s="320">
        <v>30</v>
      </c>
    </row>
    <row r="426" spans="1:11" ht="12.75">
      <c r="A426" s="79">
        <v>339</v>
      </c>
      <c r="B426" s="120">
        <v>3721</v>
      </c>
      <c r="C426" s="120" t="s">
        <v>51</v>
      </c>
      <c r="D426" s="44" t="s">
        <v>129</v>
      </c>
      <c r="E426" s="322">
        <f>SUM(E424:E425)</f>
        <v>20.4</v>
      </c>
      <c r="F426" s="322">
        <f>SUM(F425)</f>
        <v>22</v>
      </c>
      <c r="G426" s="322">
        <f>SUM(G424:G425)</f>
        <v>9.094999999999999</v>
      </c>
      <c r="H426" s="324">
        <f>SUM(H424:H425)</f>
        <v>22.1</v>
      </c>
      <c r="I426" s="325">
        <f>SUM(I424:I425)</f>
        <v>30</v>
      </c>
      <c r="J426" s="456">
        <f>SUM(J424:J425)</f>
        <v>29.49</v>
      </c>
      <c r="K426" s="324">
        <f>SUM(K424:K425)</f>
        <v>30</v>
      </c>
    </row>
    <row r="427" spans="1:11" ht="12.75">
      <c r="A427" s="290">
        <v>340</v>
      </c>
      <c r="B427" s="291">
        <v>3722</v>
      </c>
      <c r="C427" s="291"/>
      <c r="D427" s="69" t="s">
        <v>106</v>
      </c>
      <c r="E427" s="390">
        <v>355.56</v>
      </c>
      <c r="F427" s="390">
        <v>400</v>
      </c>
      <c r="G427" s="406">
        <v>342.52</v>
      </c>
      <c r="H427" s="407">
        <v>400</v>
      </c>
      <c r="I427" s="360">
        <v>430</v>
      </c>
      <c r="J427" s="454">
        <v>355.01</v>
      </c>
      <c r="K427" s="359">
        <v>450</v>
      </c>
    </row>
    <row r="428" spans="1:11" ht="12.75">
      <c r="A428" s="290">
        <v>341</v>
      </c>
      <c r="B428" s="279">
        <v>3723</v>
      </c>
      <c r="C428" s="279"/>
      <c r="D428" s="91" t="s">
        <v>107</v>
      </c>
      <c r="E428" s="400"/>
      <c r="F428" s="400"/>
      <c r="G428" s="327"/>
      <c r="H428" s="328"/>
      <c r="I428" s="329"/>
      <c r="J428" s="195"/>
      <c r="K428" s="340"/>
    </row>
    <row r="429" spans="1:11" ht="12.75">
      <c r="A429" s="161">
        <v>342</v>
      </c>
      <c r="B429" s="209">
        <v>3723</v>
      </c>
      <c r="C429" s="209">
        <v>5137</v>
      </c>
      <c r="D429" s="29" t="s">
        <v>280</v>
      </c>
      <c r="E429" s="294"/>
      <c r="F429" s="294"/>
      <c r="G429" s="294">
        <v>19.64</v>
      </c>
      <c r="H429" s="320">
        <v>19.64</v>
      </c>
      <c r="I429" s="321"/>
      <c r="J429" s="197"/>
      <c r="K429" s="320"/>
    </row>
    <row r="430" spans="1:11" ht="12.75">
      <c r="A430" s="161">
        <v>343</v>
      </c>
      <c r="B430" s="164">
        <v>3723</v>
      </c>
      <c r="C430" s="164">
        <v>5169</v>
      </c>
      <c r="D430" s="29" t="s">
        <v>166</v>
      </c>
      <c r="E430" s="330">
        <v>56.89</v>
      </c>
      <c r="F430" s="386">
        <v>60</v>
      </c>
      <c r="G430" s="294">
        <v>52.75</v>
      </c>
      <c r="H430" s="320">
        <v>60</v>
      </c>
      <c r="I430" s="321">
        <v>60</v>
      </c>
      <c r="J430" s="445">
        <v>69.75</v>
      </c>
      <c r="K430" s="320">
        <v>80</v>
      </c>
    </row>
    <row r="431" spans="1:11" ht="12.75">
      <c r="A431" s="143">
        <v>344</v>
      </c>
      <c r="B431" s="164">
        <v>3723</v>
      </c>
      <c r="C431" s="164" t="s">
        <v>51</v>
      </c>
      <c r="D431" s="76" t="s">
        <v>129</v>
      </c>
      <c r="E431" s="365">
        <f aca="true" t="shared" si="12" ref="E431:J431">SUM(E429:E430)</f>
        <v>56.89</v>
      </c>
      <c r="F431" s="365">
        <f t="shared" si="12"/>
        <v>60</v>
      </c>
      <c r="G431" s="322">
        <f t="shared" si="12"/>
        <v>72.39</v>
      </c>
      <c r="H431" s="324">
        <f t="shared" si="12"/>
        <v>79.64</v>
      </c>
      <c r="I431" s="325">
        <f t="shared" si="12"/>
        <v>60</v>
      </c>
      <c r="J431" s="456">
        <f t="shared" si="12"/>
        <v>69.75</v>
      </c>
      <c r="K431" s="324">
        <f>SUM(K429:K430)</f>
        <v>80</v>
      </c>
    </row>
    <row r="432" spans="1:11" ht="12.75">
      <c r="A432" s="281">
        <v>345</v>
      </c>
      <c r="B432" s="97"/>
      <c r="C432" s="97"/>
      <c r="D432" s="214" t="s">
        <v>199</v>
      </c>
      <c r="E432" s="326"/>
      <c r="F432" s="326"/>
      <c r="G432" s="326"/>
      <c r="H432" s="340"/>
      <c r="I432" s="343"/>
      <c r="J432" s="195"/>
      <c r="K432" s="340"/>
    </row>
    <row r="433" spans="1:11" ht="12.75">
      <c r="A433" s="281"/>
      <c r="B433" s="156"/>
      <c r="C433" s="156">
        <v>5011</v>
      </c>
      <c r="D433" s="214" t="s">
        <v>307</v>
      </c>
      <c r="E433" s="339"/>
      <c r="F433" s="339"/>
      <c r="G433" s="339"/>
      <c r="H433" s="345"/>
      <c r="I433" s="341"/>
      <c r="J433" s="496"/>
      <c r="K433" s="345">
        <v>20.48</v>
      </c>
    </row>
    <row r="434" spans="1:11" ht="12.75">
      <c r="A434" s="139">
        <v>346</v>
      </c>
      <c r="B434" s="29">
        <v>3745</v>
      </c>
      <c r="C434" s="29">
        <v>5021</v>
      </c>
      <c r="D434" s="29" t="s">
        <v>149</v>
      </c>
      <c r="E434" s="294">
        <v>14.64</v>
      </c>
      <c r="F434" s="294">
        <v>18</v>
      </c>
      <c r="G434" s="294">
        <v>16.01</v>
      </c>
      <c r="H434" s="320">
        <v>16.01</v>
      </c>
      <c r="I434" s="321"/>
      <c r="J434" s="197"/>
      <c r="K434" s="320"/>
    </row>
    <row r="435" spans="1:11" ht="12.75">
      <c r="A435" s="139"/>
      <c r="B435" s="29"/>
      <c r="C435" s="29">
        <v>5031</v>
      </c>
      <c r="D435" s="27" t="s">
        <v>207</v>
      </c>
      <c r="E435" s="294"/>
      <c r="F435" s="294"/>
      <c r="G435" s="294"/>
      <c r="H435" s="320"/>
      <c r="I435" s="321"/>
      <c r="J435" s="197"/>
      <c r="K435" s="320">
        <v>5.1</v>
      </c>
    </row>
    <row r="436" spans="1:11" ht="12.75">
      <c r="A436" s="139"/>
      <c r="B436" s="29"/>
      <c r="C436" s="29">
        <v>5032</v>
      </c>
      <c r="D436" s="27" t="s">
        <v>208</v>
      </c>
      <c r="E436" s="294"/>
      <c r="F436" s="294"/>
      <c r="G436" s="294"/>
      <c r="H436" s="320"/>
      <c r="I436" s="321"/>
      <c r="J436" s="197"/>
      <c r="K436" s="320">
        <v>1.76</v>
      </c>
    </row>
    <row r="437" spans="1:11" ht="12.75">
      <c r="A437" s="139"/>
      <c r="B437" s="29"/>
      <c r="C437" s="29">
        <v>5137</v>
      </c>
      <c r="D437" s="29" t="s">
        <v>156</v>
      </c>
      <c r="E437" s="294"/>
      <c r="F437" s="294"/>
      <c r="G437" s="294"/>
      <c r="H437" s="320"/>
      <c r="I437" s="321"/>
      <c r="J437" s="197">
        <v>36.2</v>
      </c>
      <c r="K437" s="320"/>
    </row>
    <row r="438" spans="1:11" ht="12.75">
      <c r="A438" s="139">
        <v>347</v>
      </c>
      <c r="B438" s="29">
        <v>3745</v>
      </c>
      <c r="C438" s="29">
        <v>5139</v>
      </c>
      <c r="D438" s="14" t="s">
        <v>163</v>
      </c>
      <c r="E438" s="294">
        <v>0.11</v>
      </c>
      <c r="F438" s="294"/>
      <c r="G438" s="294">
        <v>1.31</v>
      </c>
      <c r="H438" s="320">
        <v>1.31</v>
      </c>
      <c r="I438" s="321"/>
      <c r="J438" s="445">
        <v>1.47</v>
      </c>
      <c r="K438" s="320">
        <v>2</v>
      </c>
    </row>
    <row r="439" spans="1:11" ht="12.75">
      <c r="A439" s="139">
        <v>348</v>
      </c>
      <c r="B439" s="29">
        <v>3745</v>
      </c>
      <c r="C439" s="29">
        <v>5156</v>
      </c>
      <c r="D439" s="14" t="s">
        <v>148</v>
      </c>
      <c r="E439" s="294"/>
      <c r="F439" s="294"/>
      <c r="G439" s="294">
        <v>0.61</v>
      </c>
      <c r="H439" s="320">
        <v>0.61</v>
      </c>
      <c r="I439" s="321"/>
      <c r="J439" s="197">
        <v>5.14</v>
      </c>
      <c r="K439" s="320">
        <v>6</v>
      </c>
    </row>
    <row r="440" spans="1:11" ht="12.75">
      <c r="A440" s="139">
        <v>349</v>
      </c>
      <c r="B440" s="29">
        <v>3745</v>
      </c>
      <c r="C440" s="29">
        <v>5169</v>
      </c>
      <c r="D440" s="14" t="s">
        <v>166</v>
      </c>
      <c r="E440" s="294">
        <v>4.82</v>
      </c>
      <c r="F440" s="294">
        <v>21</v>
      </c>
      <c r="G440" s="294">
        <v>21</v>
      </c>
      <c r="H440" s="320">
        <v>19.62</v>
      </c>
      <c r="I440" s="321">
        <v>35</v>
      </c>
      <c r="J440" s="445">
        <v>60</v>
      </c>
      <c r="K440" s="320">
        <v>10</v>
      </c>
    </row>
    <row r="441" spans="1:11" ht="12.75">
      <c r="A441" s="139">
        <v>350</v>
      </c>
      <c r="B441" s="29"/>
      <c r="C441" s="29">
        <v>5171</v>
      </c>
      <c r="D441" s="14" t="s">
        <v>154</v>
      </c>
      <c r="E441" s="294"/>
      <c r="F441" s="294"/>
      <c r="G441" s="294"/>
      <c r="H441" s="320"/>
      <c r="I441" s="321"/>
      <c r="J441" s="197"/>
      <c r="K441" s="320"/>
    </row>
    <row r="442" spans="1:11" ht="12.75">
      <c r="A442" s="217">
        <v>351</v>
      </c>
      <c r="B442" s="94">
        <v>3745</v>
      </c>
      <c r="C442" s="120" t="s">
        <v>52</v>
      </c>
      <c r="D442" s="44" t="s">
        <v>129</v>
      </c>
      <c r="E442" s="371">
        <f aca="true" t="shared" si="13" ref="E442:J442">SUM(E434:E441)</f>
        <v>19.57</v>
      </c>
      <c r="F442" s="371">
        <f t="shared" si="13"/>
        <v>39</v>
      </c>
      <c r="G442" s="371">
        <f t="shared" si="13"/>
        <v>38.93</v>
      </c>
      <c r="H442" s="382">
        <f t="shared" si="13"/>
        <v>37.55</v>
      </c>
      <c r="I442" s="301">
        <f t="shared" si="13"/>
        <v>35</v>
      </c>
      <c r="J442" s="475">
        <f t="shared" si="13"/>
        <v>102.81</v>
      </c>
      <c r="K442" s="466">
        <f>SUM(K433:K441)</f>
        <v>45.34</v>
      </c>
    </row>
    <row r="443" spans="1:11" ht="12.75">
      <c r="A443" s="217">
        <v>352</v>
      </c>
      <c r="B443" s="112">
        <v>4186</v>
      </c>
      <c r="C443" s="113">
        <v>5410</v>
      </c>
      <c r="D443" s="288" t="s">
        <v>108</v>
      </c>
      <c r="E443" s="388"/>
      <c r="F443" s="361"/>
      <c r="G443" s="361"/>
      <c r="H443" s="362"/>
      <c r="I443" s="363"/>
      <c r="J443" s="487"/>
      <c r="K443" s="488"/>
    </row>
    <row r="444" spans="1:11" ht="12.75">
      <c r="A444" s="217"/>
      <c r="B444" s="164"/>
      <c r="C444" s="165"/>
      <c r="D444" s="91" t="s">
        <v>319</v>
      </c>
      <c r="E444" s="399"/>
      <c r="F444" s="326"/>
      <c r="G444" s="326"/>
      <c r="H444" s="340"/>
      <c r="I444" s="343"/>
      <c r="J444" s="195"/>
      <c r="K444" s="340"/>
    </row>
    <row r="445" spans="1:11" ht="12.75">
      <c r="A445" s="217"/>
      <c r="B445" s="164">
        <v>4351</v>
      </c>
      <c r="C445" s="165">
        <v>5222</v>
      </c>
      <c r="D445" s="27" t="s">
        <v>320</v>
      </c>
      <c r="E445" s="318"/>
      <c r="F445" s="294"/>
      <c r="G445" s="294"/>
      <c r="H445" s="320"/>
      <c r="I445" s="321"/>
      <c r="J445" s="197">
        <v>1</v>
      </c>
      <c r="K445" s="320">
        <v>1</v>
      </c>
    </row>
    <row r="446" spans="1:11" ht="12.75">
      <c r="A446" s="217"/>
      <c r="B446" s="164"/>
      <c r="C446" s="165"/>
      <c r="D446" s="210" t="s">
        <v>129</v>
      </c>
      <c r="E446" s="352"/>
      <c r="F446" s="353"/>
      <c r="G446" s="353"/>
      <c r="H446" s="354"/>
      <c r="I446" s="432"/>
      <c r="J446" s="489">
        <f>SUM(J445)</f>
        <v>1</v>
      </c>
      <c r="K446" s="490">
        <f>SUM(K444:K445)</f>
        <v>1</v>
      </c>
    </row>
    <row r="447" spans="1:11" ht="12.75">
      <c r="A447" s="217">
        <v>353</v>
      </c>
      <c r="B447" s="97"/>
      <c r="C447" s="98"/>
      <c r="D447" s="91" t="s">
        <v>201</v>
      </c>
      <c r="E447" s="326"/>
      <c r="F447" s="326"/>
      <c r="G447" s="326"/>
      <c r="H447" s="340"/>
      <c r="I447" s="343"/>
      <c r="J447" s="195"/>
      <c r="K447" s="340"/>
    </row>
    <row r="448" spans="1:11" ht="12.75">
      <c r="A448" s="166">
        <v>354</v>
      </c>
      <c r="B448" s="156">
        <v>5512</v>
      </c>
      <c r="C448" s="157">
        <v>5021</v>
      </c>
      <c r="D448" s="158" t="s">
        <v>149</v>
      </c>
      <c r="E448" s="339"/>
      <c r="F448" s="339"/>
      <c r="G448" s="339">
        <v>2.96</v>
      </c>
      <c r="H448" s="345">
        <v>2.96</v>
      </c>
      <c r="I448" s="341">
        <v>2</v>
      </c>
      <c r="J448" s="197"/>
      <c r="K448" s="320"/>
    </row>
    <row r="449" spans="1:11" ht="12.75">
      <c r="A449" s="166">
        <v>355</v>
      </c>
      <c r="B449" s="29">
        <v>5512</v>
      </c>
      <c r="C449" s="30">
        <v>5029</v>
      </c>
      <c r="D449" s="29" t="s">
        <v>200</v>
      </c>
      <c r="E449" s="294"/>
      <c r="F449" s="294"/>
      <c r="G449" s="294"/>
      <c r="H449" s="320"/>
      <c r="I449" s="321"/>
      <c r="J449" s="197"/>
      <c r="K449" s="320"/>
    </row>
    <row r="450" spans="1:11" ht="12.75">
      <c r="A450" s="166">
        <v>356</v>
      </c>
      <c r="B450" s="29">
        <v>5512</v>
      </c>
      <c r="C450" s="30">
        <v>5039</v>
      </c>
      <c r="D450" s="29" t="s">
        <v>202</v>
      </c>
      <c r="E450" s="294"/>
      <c r="F450" s="294"/>
      <c r="G450" s="294"/>
      <c r="H450" s="320"/>
      <c r="I450" s="321"/>
      <c r="J450" s="197"/>
      <c r="K450" s="320"/>
    </row>
    <row r="451" spans="1:11" ht="12.75">
      <c r="A451" s="166">
        <v>357</v>
      </c>
      <c r="B451" s="29">
        <v>5512</v>
      </c>
      <c r="C451" s="30">
        <v>5136</v>
      </c>
      <c r="D451" s="29" t="s">
        <v>242</v>
      </c>
      <c r="E451" s="294">
        <v>0.74</v>
      </c>
      <c r="F451" s="294"/>
      <c r="G451" s="294"/>
      <c r="H451" s="320"/>
      <c r="I451" s="321"/>
      <c r="J451" s="197"/>
      <c r="K451" s="320"/>
    </row>
    <row r="452" spans="1:11" ht="12.75">
      <c r="A452" s="166">
        <v>358</v>
      </c>
      <c r="B452" s="29">
        <v>5512</v>
      </c>
      <c r="C452" s="30">
        <v>5137</v>
      </c>
      <c r="D452" s="29" t="s">
        <v>156</v>
      </c>
      <c r="E452" s="294">
        <v>12.01</v>
      </c>
      <c r="F452" s="294">
        <v>15</v>
      </c>
      <c r="G452" s="294">
        <v>10.73</v>
      </c>
      <c r="H452" s="320">
        <v>10.73</v>
      </c>
      <c r="I452" s="321">
        <v>15</v>
      </c>
      <c r="J452" s="445">
        <v>2.78</v>
      </c>
      <c r="K452" s="320">
        <v>10</v>
      </c>
    </row>
    <row r="453" spans="1:11" ht="12.75">
      <c r="A453" s="166">
        <v>359</v>
      </c>
      <c r="B453" s="29">
        <v>5512</v>
      </c>
      <c r="C453" s="30">
        <v>5139</v>
      </c>
      <c r="D453" s="29" t="s">
        <v>163</v>
      </c>
      <c r="E453" s="294">
        <v>15.25</v>
      </c>
      <c r="F453" s="294">
        <v>10</v>
      </c>
      <c r="G453" s="294">
        <v>3.78</v>
      </c>
      <c r="H453" s="320">
        <v>13.78</v>
      </c>
      <c r="I453" s="321">
        <v>20</v>
      </c>
      <c r="J453" s="445">
        <v>7.47</v>
      </c>
      <c r="K453" s="320">
        <v>13</v>
      </c>
    </row>
    <row r="454" spans="1:11" ht="12.75">
      <c r="A454" s="166">
        <v>360</v>
      </c>
      <c r="B454" s="29">
        <v>5512</v>
      </c>
      <c r="C454" s="30">
        <v>5154</v>
      </c>
      <c r="D454" s="29" t="s">
        <v>165</v>
      </c>
      <c r="E454" s="294">
        <v>6.64</v>
      </c>
      <c r="F454" s="294">
        <v>10</v>
      </c>
      <c r="G454" s="294">
        <v>7.24</v>
      </c>
      <c r="H454" s="320">
        <v>7.24</v>
      </c>
      <c r="I454" s="321"/>
      <c r="J454" s="445">
        <v>6.92</v>
      </c>
      <c r="K454" s="320">
        <v>8</v>
      </c>
    </row>
    <row r="455" spans="1:11" ht="12.75">
      <c r="A455" s="166">
        <v>361</v>
      </c>
      <c r="B455" s="29">
        <v>5512</v>
      </c>
      <c r="C455" s="30">
        <v>5156</v>
      </c>
      <c r="D455" s="29" t="s">
        <v>148</v>
      </c>
      <c r="E455" s="294">
        <v>6.75</v>
      </c>
      <c r="F455" s="294">
        <v>5</v>
      </c>
      <c r="G455" s="294">
        <v>2.42</v>
      </c>
      <c r="H455" s="320">
        <v>5</v>
      </c>
      <c r="I455" s="321">
        <v>1</v>
      </c>
      <c r="J455" s="445">
        <v>1.7</v>
      </c>
      <c r="K455" s="320">
        <v>3</v>
      </c>
    </row>
    <row r="456" spans="1:11" ht="12.75">
      <c r="A456" s="166">
        <v>362</v>
      </c>
      <c r="B456" s="29">
        <v>5512</v>
      </c>
      <c r="C456" s="30">
        <v>5163</v>
      </c>
      <c r="D456" s="29" t="s">
        <v>150</v>
      </c>
      <c r="E456" s="294">
        <v>1.91</v>
      </c>
      <c r="F456" s="294"/>
      <c r="G456" s="294">
        <v>2.28</v>
      </c>
      <c r="H456" s="320">
        <v>2.28</v>
      </c>
      <c r="I456" s="321">
        <v>2</v>
      </c>
      <c r="J456" s="445">
        <v>2.07</v>
      </c>
      <c r="K456" s="320">
        <v>2</v>
      </c>
    </row>
    <row r="457" spans="1:11" ht="12.75">
      <c r="A457" s="166">
        <v>363</v>
      </c>
      <c r="B457" s="29">
        <v>5512</v>
      </c>
      <c r="C457" s="30">
        <v>5167</v>
      </c>
      <c r="D457" s="29" t="s">
        <v>203</v>
      </c>
      <c r="E457" s="294"/>
      <c r="F457" s="294"/>
      <c r="G457" s="294"/>
      <c r="H457" s="320"/>
      <c r="I457" s="321"/>
      <c r="J457" s="197"/>
      <c r="K457" s="320"/>
    </row>
    <row r="458" spans="1:11" ht="12.75">
      <c r="A458" s="166">
        <v>364</v>
      </c>
      <c r="B458" s="29">
        <v>5512</v>
      </c>
      <c r="C458" s="30">
        <v>5169</v>
      </c>
      <c r="D458" s="29" t="s">
        <v>166</v>
      </c>
      <c r="E458" s="294">
        <v>2.79</v>
      </c>
      <c r="F458" s="294">
        <v>5</v>
      </c>
      <c r="G458" s="294">
        <v>3.43</v>
      </c>
      <c r="H458" s="320">
        <v>3.43</v>
      </c>
      <c r="I458" s="321"/>
      <c r="J458" s="445">
        <v>6.39</v>
      </c>
      <c r="K458" s="320">
        <v>4</v>
      </c>
    </row>
    <row r="459" spans="1:11" ht="12.75">
      <c r="A459" s="166">
        <v>365</v>
      </c>
      <c r="B459" s="29">
        <v>5512</v>
      </c>
      <c r="C459" s="30">
        <v>5171</v>
      </c>
      <c r="D459" s="29" t="s">
        <v>154</v>
      </c>
      <c r="E459" s="294"/>
      <c r="F459" s="294">
        <v>100</v>
      </c>
      <c r="G459" s="294">
        <v>0</v>
      </c>
      <c r="H459" s="320">
        <v>50</v>
      </c>
      <c r="I459" s="321">
        <v>160</v>
      </c>
      <c r="J459" s="197"/>
      <c r="K459" s="320"/>
    </row>
    <row r="460" spans="1:11" ht="12.75">
      <c r="A460" s="166">
        <v>366</v>
      </c>
      <c r="B460" s="29">
        <v>5512</v>
      </c>
      <c r="C460" s="30">
        <v>5173</v>
      </c>
      <c r="D460" s="29" t="s">
        <v>204</v>
      </c>
      <c r="E460" s="294">
        <v>0.347</v>
      </c>
      <c r="F460" s="294"/>
      <c r="G460" s="294"/>
      <c r="H460" s="320"/>
      <c r="I460" s="321"/>
      <c r="J460" s="197"/>
      <c r="K460" s="320"/>
    </row>
    <row r="461" spans="1:11" ht="12.75">
      <c r="A461" s="143">
        <v>367</v>
      </c>
      <c r="B461" s="94">
        <v>5512</v>
      </c>
      <c r="C461" s="95" t="s">
        <v>109</v>
      </c>
      <c r="D461" s="76" t="s">
        <v>129</v>
      </c>
      <c r="E461" s="371">
        <f>SUM(E448:E460)</f>
        <v>46.437</v>
      </c>
      <c r="F461" s="371">
        <f>SUM(F449:F460)</f>
        <v>145</v>
      </c>
      <c r="G461" s="371">
        <f>SUM(G448:G460)</f>
        <v>32.84</v>
      </c>
      <c r="H461" s="382">
        <f>SUM(H448:H460)</f>
        <v>95.42</v>
      </c>
      <c r="I461" s="301">
        <f>SUM(I448:I460)</f>
        <v>200</v>
      </c>
      <c r="J461" s="475">
        <f>SUM(J448:J460)</f>
        <v>27.330000000000002</v>
      </c>
      <c r="K461" s="466">
        <f>SUM(K448:K460)</f>
        <v>40</v>
      </c>
    </row>
    <row r="462" spans="1:11" ht="12.75">
      <c r="A462" s="134">
        <v>368</v>
      </c>
      <c r="B462" s="97"/>
      <c r="C462" s="98"/>
      <c r="D462" s="214" t="s">
        <v>206</v>
      </c>
      <c r="E462" s="326"/>
      <c r="F462" s="326"/>
      <c r="G462" s="326"/>
      <c r="H462" s="340"/>
      <c r="I462" s="343"/>
      <c r="J462" s="195"/>
      <c r="K462" s="340"/>
    </row>
    <row r="463" spans="1:11" ht="12.75">
      <c r="A463" s="82">
        <v>369</v>
      </c>
      <c r="B463" s="29">
        <v>6112</v>
      </c>
      <c r="C463" s="30">
        <v>5023</v>
      </c>
      <c r="D463" s="29" t="s">
        <v>205</v>
      </c>
      <c r="E463" s="294">
        <v>430.39</v>
      </c>
      <c r="F463" s="294">
        <v>435</v>
      </c>
      <c r="G463" s="294">
        <v>374.53</v>
      </c>
      <c r="H463" s="320">
        <v>435</v>
      </c>
      <c r="I463" s="321">
        <v>450</v>
      </c>
      <c r="J463" s="445">
        <v>392.24</v>
      </c>
      <c r="K463" s="320">
        <v>490</v>
      </c>
    </row>
    <row r="464" spans="1:11" ht="12.75">
      <c r="A464" s="82">
        <v>370</v>
      </c>
      <c r="B464" s="29">
        <v>6112</v>
      </c>
      <c r="C464" s="30">
        <v>5031</v>
      </c>
      <c r="D464" s="29" t="s">
        <v>207</v>
      </c>
      <c r="E464" s="294">
        <v>97.555</v>
      </c>
      <c r="F464" s="294">
        <v>100</v>
      </c>
      <c r="G464" s="294">
        <v>85.42</v>
      </c>
      <c r="H464" s="320">
        <v>100</v>
      </c>
      <c r="I464" s="321">
        <v>104</v>
      </c>
      <c r="J464" s="445">
        <v>89.71</v>
      </c>
      <c r="K464" s="320">
        <v>115</v>
      </c>
    </row>
    <row r="465" spans="1:11" ht="12.75">
      <c r="A465" s="82">
        <v>371</v>
      </c>
      <c r="B465" s="29">
        <v>6112</v>
      </c>
      <c r="C465" s="30">
        <v>5032</v>
      </c>
      <c r="D465" s="29" t="s">
        <v>208</v>
      </c>
      <c r="E465" s="294">
        <v>33.772</v>
      </c>
      <c r="F465" s="294">
        <v>35</v>
      </c>
      <c r="G465" s="294">
        <v>29.57</v>
      </c>
      <c r="H465" s="320">
        <v>35</v>
      </c>
      <c r="I465" s="321">
        <v>36</v>
      </c>
      <c r="J465" s="445">
        <v>31.06</v>
      </c>
      <c r="K465" s="320">
        <v>40</v>
      </c>
    </row>
    <row r="466" spans="1:11" ht="12.75">
      <c r="A466" s="82">
        <v>372</v>
      </c>
      <c r="B466" s="29">
        <v>6112</v>
      </c>
      <c r="C466" s="30">
        <v>5038</v>
      </c>
      <c r="D466" s="29" t="s">
        <v>209</v>
      </c>
      <c r="E466" s="294">
        <v>1.589</v>
      </c>
      <c r="F466" s="294">
        <v>1.6</v>
      </c>
      <c r="G466" s="294">
        <v>1.16</v>
      </c>
      <c r="H466" s="320">
        <v>1.16</v>
      </c>
      <c r="I466" s="321">
        <v>1.2</v>
      </c>
      <c r="J466" s="197"/>
      <c r="K466" s="320"/>
    </row>
    <row r="467" spans="1:11" ht="12.75">
      <c r="A467" s="82"/>
      <c r="B467" s="31"/>
      <c r="C467" s="32">
        <v>5173</v>
      </c>
      <c r="D467" s="31" t="s">
        <v>204</v>
      </c>
      <c r="E467" s="353"/>
      <c r="F467" s="353"/>
      <c r="G467" s="353"/>
      <c r="H467" s="354"/>
      <c r="I467" s="432"/>
      <c r="J467" s="445">
        <v>0.16</v>
      </c>
      <c r="K467" s="320"/>
    </row>
    <row r="468" spans="1:11" ht="12.75">
      <c r="A468" s="82">
        <v>373</v>
      </c>
      <c r="B468" s="94">
        <v>6112</v>
      </c>
      <c r="C468" s="95" t="s">
        <v>52</v>
      </c>
      <c r="D468" s="76" t="s">
        <v>129</v>
      </c>
      <c r="E468" s="371">
        <f>SUM(E463:E466)</f>
        <v>563.306</v>
      </c>
      <c r="F468" s="371">
        <f>SUM(F463:F466)</f>
        <v>571.6</v>
      </c>
      <c r="G468" s="371">
        <f>SUM(G463:G466)</f>
        <v>490.68</v>
      </c>
      <c r="H468" s="382">
        <f>SUM(H463:H466)</f>
        <v>571.16</v>
      </c>
      <c r="I468" s="301">
        <f>SUM(I463:I466)</f>
        <v>591.2</v>
      </c>
      <c r="J468" s="475">
        <f>SUM(J463:J467)</f>
        <v>513.17</v>
      </c>
      <c r="K468" s="466">
        <f>SUM(K463:K467)</f>
        <v>645</v>
      </c>
    </row>
    <row r="469" spans="1:11" ht="12.75">
      <c r="A469" s="134">
        <v>374</v>
      </c>
      <c r="B469" s="164">
        <v>6114</v>
      </c>
      <c r="C469" s="165"/>
      <c r="D469" s="91" t="s">
        <v>281</v>
      </c>
      <c r="E469" s="400"/>
      <c r="F469" s="400"/>
      <c r="G469" s="400"/>
      <c r="H469" s="401"/>
      <c r="I469" s="421"/>
      <c r="J469" s="195"/>
      <c r="K469" s="340"/>
    </row>
    <row r="470" spans="1:11" ht="12.75">
      <c r="A470" s="82">
        <v>375</v>
      </c>
      <c r="B470" s="164">
        <v>6114</v>
      </c>
      <c r="C470" s="165">
        <v>5021</v>
      </c>
      <c r="D470" s="27" t="s">
        <v>149</v>
      </c>
      <c r="E470" s="330"/>
      <c r="F470" s="386">
        <v>10.3</v>
      </c>
      <c r="G470" s="386">
        <v>10.27</v>
      </c>
      <c r="H470" s="387">
        <v>10.27</v>
      </c>
      <c r="I470" s="333"/>
      <c r="J470" s="197"/>
      <c r="K470" s="320"/>
    </row>
    <row r="471" spans="1:11" ht="12.75">
      <c r="A471" s="82">
        <v>376</v>
      </c>
      <c r="B471" s="164">
        <v>6114</v>
      </c>
      <c r="C471" s="165">
        <v>5139</v>
      </c>
      <c r="D471" s="27" t="s">
        <v>163</v>
      </c>
      <c r="E471" s="330"/>
      <c r="F471" s="386">
        <v>2.5</v>
      </c>
      <c r="G471" s="386">
        <v>2.52</v>
      </c>
      <c r="H471" s="387">
        <v>2.52</v>
      </c>
      <c r="I471" s="333"/>
      <c r="J471" s="197"/>
      <c r="K471" s="320"/>
    </row>
    <row r="472" spans="1:11" ht="12.75">
      <c r="A472" s="82">
        <v>377</v>
      </c>
      <c r="B472" s="164">
        <v>6114</v>
      </c>
      <c r="C472" s="165">
        <v>5161</v>
      </c>
      <c r="D472" s="27" t="s">
        <v>197</v>
      </c>
      <c r="E472" s="330"/>
      <c r="F472" s="386"/>
      <c r="G472" s="386">
        <v>0.075</v>
      </c>
      <c r="H472" s="387">
        <v>0.08</v>
      </c>
      <c r="I472" s="333"/>
      <c r="J472" s="197"/>
      <c r="K472" s="320"/>
    </row>
    <row r="473" spans="1:11" ht="12.75">
      <c r="A473" s="82">
        <v>378</v>
      </c>
      <c r="B473" s="164">
        <v>6114</v>
      </c>
      <c r="C473" s="165">
        <v>5173</v>
      </c>
      <c r="D473" s="27" t="s">
        <v>204</v>
      </c>
      <c r="E473" s="330"/>
      <c r="F473" s="386">
        <v>0.3</v>
      </c>
      <c r="G473" s="386">
        <v>0.3</v>
      </c>
      <c r="H473" s="387">
        <v>0.3</v>
      </c>
      <c r="I473" s="333"/>
      <c r="J473" s="197"/>
      <c r="K473" s="320"/>
    </row>
    <row r="474" spans="1:11" ht="12.75">
      <c r="A474" s="82">
        <v>379</v>
      </c>
      <c r="B474" s="164">
        <v>6114</v>
      </c>
      <c r="C474" s="165">
        <v>5175</v>
      </c>
      <c r="D474" s="27" t="s">
        <v>170</v>
      </c>
      <c r="E474" s="330"/>
      <c r="F474" s="386">
        <v>1.2</v>
      </c>
      <c r="G474" s="386">
        <v>1.16</v>
      </c>
      <c r="H474" s="387">
        <v>1.16</v>
      </c>
      <c r="I474" s="333"/>
      <c r="J474" s="197"/>
      <c r="K474" s="320"/>
    </row>
    <row r="475" spans="1:11" ht="12.75">
      <c r="A475" s="82">
        <v>380</v>
      </c>
      <c r="B475" s="164"/>
      <c r="C475" s="165"/>
      <c r="D475" s="76"/>
      <c r="E475" s="365"/>
      <c r="F475" s="371">
        <f>SUM(F470:F474)</f>
        <v>14.3</v>
      </c>
      <c r="G475" s="371">
        <f>SUM(G470:G474)</f>
        <v>14.325</v>
      </c>
      <c r="H475" s="382">
        <f>SUM(H470:H474)</f>
        <v>14.33</v>
      </c>
      <c r="I475" s="422"/>
      <c r="J475" s="450"/>
      <c r="K475" s="337"/>
    </row>
    <row r="476" spans="1:11" ht="12.75">
      <c r="A476" s="136">
        <v>381</v>
      </c>
      <c r="B476" s="97">
        <v>6115</v>
      </c>
      <c r="C476" s="98"/>
      <c r="D476" s="91" t="s">
        <v>232</v>
      </c>
      <c r="E476" s="400"/>
      <c r="F476" s="326"/>
      <c r="G476" s="326"/>
      <c r="H476" s="340"/>
      <c r="I476" s="343"/>
      <c r="J476" s="195"/>
      <c r="K476" s="340"/>
    </row>
    <row r="477" spans="1:11" ht="12.75">
      <c r="A477" s="82">
        <v>382</v>
      </c>
      <c r="B477" s="29">
        <v>6115</v>
      </c>
      <c r="C477" s="30">
        <v>5019</v>
      </c>
      <c r="D477" s="27"/>
      <c r="E477" s="330"/>
      <c r="F477" s="294"/>
      <c r="G477" s="294"/>
      <c r="H477" s="320"/>
      <c r="I477" s="321"/>
      <c r="J477" s="197"/>
      <c r="K477" s="320"/>
    </row>
    <row r="478" spans="1:11" ht="12.75">
      <c r="A478" s="82">
        <v>383</v>
      </c>
      <c r="B478" s="29">
        <v>6115</v>
      </c>
      <c r="C478" s="30">
        <v>5021</v>
      </c>
      <c r="D478" s="27" t="s">
        <v>223</v>
      </c>
      <c r="E478" s="330"/>
      <c r="F478" s="294"/>
      <c r="G478" s="294"/>
      <c r="H478" s="320">
        <v>10.34</v>
      </c>
      <c r="I478" s="321"/>
      <c r="J478" s="197"/>
      <c r="K478" s="320"/>
    </row>
    <row r="479" spans="1:11" ht="12.75">
      <c r="A479" s="82">
        <v>384</v>
      </c>
      <c r="B479" s="29">
        <v>6115</v>
      </c>
      <c r="C479" s="30">
        <v>5039</v>
      </c>
      <c r="D479" s="29" t="s">
        <v>211</v>
      </c>
      <c r="E479" s="330"/>
      <c r="F479" s="294"/>
      <c r="G479" s="294">
        <v>0.48</v>
      </c>
      <c r="H479" s="320">
        <v>0.5</v>
      </c>
      <c r="I479" s="321"/>
      <c r="J479" s="197"/>
      <c r="K479" s="320"/>
    </row>
    <row r="480" spans="1:11" ht="12.75">
      <c r="A480" s="82">
        <v>385</v>
      </c>
      <c r="B480" s="29">
        <v>6115</v>
      </c>
      <c r="C480" s="30">
        <v>5131</v>
      </c>
      <c r="D480" s="218"/>
      <c r="E480" s="330"/>
      <c r="F480" s="294"/>
      <c r="G480" s="294"/>
      <c r="H480" s="320"/>
      <c r="I480" s="321"/>
      <c r="J480" s="197"/>
      <c r="K480" s="320"/>
    </row>
    <row r="481" spans="1:11" ht="12.75">
      <c r="A481" s="82">
        <v>386</v>
      </c>
      <c r="B481" s="29">
        <v>6115</v>
      </c>
      <c r="C481" s="30">
        <v>5139</v>
      </c>
      <c r="D481" s="29" t="s">
        <v>163</v>
      </c>
      <c r="E481" s="330"/>
      <c r="F481" s="294"/>
      <c r="G481" s="294"/>
      <c r="H481" s="320"/>
      <c r="I481" s="321"/>
      <c r="J481" s="197"/>
      <c r="K481" s="320"/>
    </row>
    <row r="482" spans="1:11" ht="12.75">
      <c r="A482" s="82">
        <v>387</v>
      </c>
      <c r="B482" s="29">
        <v>6115</v>
      </c>
      <c r="C482" s="30">
        <v>5161</v>
      </c>
      <c r="D482" s="29" t="s">
        <v>197</v>
      </c>
      <c r="E482" s="330"/>
      <c r="F482" s="294"/>
      <c r="G482" s="294"/>
      <c r="H482" s="320"/>
      <c r="I482" s="321"/>
      <c r="J482" s="197"/>
      <c r="K482" s="320"/>
    </row>
    <row r="483" spans="1:11" ht="12.75">
      <c r="A483" s="82">
        <v>388</v>
      </c>
      <c r="B483" s="29">
        <v>6115</v>
      </c>
      <c r="C483" s="30">
        <v>5169</v>
      </c>
      <c r="D483" s="29" t="s">
        <v>166</v>
      </c>
      <c r="E483" s="330"/>
      <c r="F483" s="294"/>
      <c r="G483" s="294">
        <v>0.36</v>
      </c>
      <c r="H483" s="320">
        <v>0.36</v>
      </c>
      <c r="I483" s="321"/>
      <c r="J483" s="197"/>
      <c r="K483" s="320"/>
    </row>
    <row r="484" spans="1:11" ht="12.75">
      <c r="A484" s="82">
        <v>389</v>
      </c>
      <c r="B484" s="29">
        <v>6115</v>
      </c>
      <c r="C484" s="30">
        <v>5173</v>
      </c>
      <c r="D484" s="29" t="s">
        <v>204</v>
      </c>
      <c r="E484" s="330"/>
      <c r="F484" s="294"/>
      <c r="G484" s="294">
        <v>0.27</v>
      </c>
      <c r="H484" s="320">
        <v>0.27</v>
      </c>
      <c r="I484" s="321"/>
      <c r="J484" s="197"/>
      <c r="K484" s="320"/>
    </row>
    <row r="485" spans="1:11" ht="12.75">
      <c r="A485" s="82">
        <v>390</v>
      </c>
      <c r="B485" s="29"/>
      <c r="C485" s="30">
        <v>5175</v>
      </c>
      <c r="D485" s="29" t="s">
        <v>170</v>
      </c>
      <c r="E485" s="330"/>
      <c r="F485" s="294"/>
      <c r="G485" s="294">
        <v>1.33</v>
      </c>
      <c r="H485" s="320">
        <v>1.33</v>
      </c>
      <c r="I485" s="321"/>
      <c r="J485" s="197"/>
      <c r="K485" s="320"/>
    </row>
    <row r="486" spans="1:11" ht="12.75">
      <c r="A486" s="143">
        <v>391</v>
      </c>
      <c r="B486" s="94">
        <v>6115</v>
      </c>
      <c r="C486" s="113" t="s">
        <v>44</v>
      </c>
      <c r="D486" s="238" t="s">
        <v>233</v>
      </c>
      <c r="E486" s="365"/>
      <c r="F486" s="336"/>
      <c r="G486" s="371">
        <f>SUM(G477:G485)</f>
        <v>2.44</v>
      </c>
      <c r="H486" s="382">
        <f>SUM(H477:H485)</f>
        <v>12.799999999999999</v>
      </c>
      <c r="I486" s="338"/>
      <c r="J486" s="450"/>
      <c r="K486" s="337"/>
    </row>
    <row r="487" spans="1:11" ht="12.75">
      <c r="A487" s="134">
        <v>392</v>
      </c>
      <c r="B487" s="156"/>
      <c r="C487" s="157"/>
      <c r="D487" s="91" t="s">
        <v>110</v>
      </c>
      <c r="E487" s="326"/>
      <c r="F487" s="326"/>
      <c r="G487" s="326"/>
      <c r="H487" s="340"/>
      <c r="I487" s="343"/>
      <c r="J487" s="195"/>
      <c r="K487" s="340"/>
    </row>
    <row r="488" spans="1:11" ht="12.75">
      <c r="A488" s="82">
        <v>393</v>
      </c>
      <c r="B488" s="156">
        <v>6117</v>
      </c>
      <c r="C488" s="157">
        <v>5021</v>
      </c>
      <c r="D488" s="27" t="s">
        <v>223</v>
      </c>
      <c r="E488" s="294"/>
      <c r="F488" s="294"/>
      <c r="G488" s="294"/>
      <c r="H488" s="320"/>
      <c r="I488" s="321"/>
      <c r="J488" s="197"/>
      <c r="K488" s="320"/>
    </row>
    <row r="489" spans="1:11" ht="12.75">
      <c r="A489" s="82">
        <v>394</v>
      </c>
      <c r="B489" s="29">
        <v>6117</v>
      </c>
      <c r="C489" s="30">
        <v>5029</v>
      </c>
      <c r="D489" s="29" t="s">
        <v>210</v>
      </c>
      <c r="E489" s="294"/>
      <c r="F489" s="294"/>
      <c r="G489" s="294"/>
      <c r="H489" s="320"/>
      <c r="I489" s="321"/>
      <c r="J489" s="197"/>
      <c r="K489" s="320"/>
    </row>
    <row r="490" spans="1:11" ht="12.75">
      <c r="A490" s="82">
        <v>395</v>
      </c>
      <c r="B490" s="29">
        <v>6117</v>
      </c>
      <c r="C490" s="30">
        <v>5039</v>
      </c>
      <c r="D490" s="29" t="s">
        <v>211</v>
      </c>
      <c r="E490" s="294"/>
      <c r="F490" s="294"/>
      <c r="G490" s="294"/>
      <c r="H490" s="320"/>
      <c r="I490" s="321"/>
      <c r="J490" s="197"/>
      <c r="K490" s="320"/>
    </row>
    <row r="491" spans="1:11" ht="12.75">
      <c r="A491" s="82">
        <v>396</v>
      </c>
      <c r="B491" s="29">
        <v>6117</v>
      </c>
      <c r="C491" s="30">
        <v>5139</v>
      </c>
      <c r="D491" s="29" t="s">
        <v>163</v>
      </c>
      <c r="E491" s="294"/>
      <c r="F491" s="294"/>
      <c r="G491" s="294"/>
      <c r="H491" s="320"/>
      <c r="I491" s="321"/>
      <c r="J491" s="197"/>
      <c r="K491" s="320"/>
    </row>
    <row r="492" spans="1:11" ht="12.75">
      <c r="A492" s="82">
        <v>397</v>
      </c>
      <c r="B492" s="29"/>
      <c r="C492" s="30">
        <v>5161</v>
      </c>
      <c r="D492" s="29" t="s">
        <v>197</v>
      </c>
      <c r="E492" s="294"/>
      <c r="F492" s="294"/>
      <c r="G492" s="294"/>
      <c r="H492" s="320"/>
      <c r="I492" s="321"/>
      <c r="J492" s="197"/>
      <c r="K492" s="320"/>
    </row>
    <row r="493" spans="1:11" ht="12.75">
      <c r="A493" s="82">
        <v>398</v>
      </c>
      <c r="B493" s="29">
        <v>6117</v>
      </c>
      <c r="C493" s="30">
        <v>5169</v>
      </c>
      <c r="D493" s="29" t="s">
        <v>166</v>
      </c>
      <c r="E493" s="294"/>
      <c r="F493" s="294"/>
      <c r="G493" s="294"/>
      <c r="H493" s="320"/>
      <c r="I493" s="321"/>
      <c r="J493" s="197"/>
      <c r="K493" s="320"/>
    </row>
    <row r="494" spans="1:11" ht="12.75">
      <c r="A494" s="82">
        <v>399</v>
      </c>
      <c r="B494" s="29">
        <v>6117</v>
      </c>
      <c r="C494" s="30">
        <v>5173</v>
      </c>
      <c r="D494" s="29" t="s">
        <v>204</v>
      </c>
      <c r="E494" s="294"/>
      <c r="F494" s="294"/>
      <c r="G494" s="294"/>
      <c r="H494" s="320"/>
      <c r="I494" s="321"/>
      <c r="J494" s="197"/>
      <c r="K494" s="320"/>
    </row>
    <row r="495" spans="1:11" ht="12.75">
      <c r="A495" s="82">
        <v>400</v>
      </c>
      <c r="B495" s="29">
        <v>6117</v>
      </c>
      <c r="C495" s="30">
        <v>5175</v>
      </c>
      <c r="D495" s="29" t="s">
        <v>170</v>
      </c>
      <c r="E495" s="294"/>
      <c r="F495" s="294"/>
      <c r="G495" s="294"/>
      <c r="H495" s="320"/>
      <c r="I495" s="321"/>
      <c r="J495" s="197"/>
      <c r="K495" s="320"/>
    </row>
    <row r="496" spans="1:11" ht="12.75">
      <c r="A496" s="79">
        <v>401</v>
      </c>
      <c r="B496" s="94">
        <v>6117</v>
      </c>
      <c r="C496" s="95" t="s">
        <v>99</v>
      </c>
      <c r="D496" s="76" t="s">
        <v>129</v>
      </c>
      <c r="E496" s="336"/>
      <c r="F496" s="336"/>
      <c r="G496" s="336"/>
      <c r="H496" s="337"/>
      <c r="I496" s="338"/>
      <c r="J496" s="450"/>
      <c r="K496" s="337"/>
    </row>
    <row r="497" spans="1:11" ht="12.75">
      <c r="A497" s="136">
        <v>402</v>
      </c>
      <c r="B497" s="125">
        <v>6171</v>
      </c>
      <c r="C497" s="125"/>
      <c r="D497" s="126" t="s">
        <v>19</v>
      </c>
      <c r="E497" s="326"/>
      <c r="F497" s="326"/>
      <c r="G497" s="326"/>
      <c r="H497" s="340"/>
      <c r="I497" s="343"/>
      <c r="J497" s="195"/>
      <c r="K497" s="340"/>
    </row>
    <row r="498" spans="1:11" ht="12.75">
      <c r="A498" s="82">
        <v>403</v>
      </c>
      <c r="B498" s="14">
        <v>6171</v>
      </c>
      <c r="C498" s="14">
        <v>5011</v>
      </c>
      <c r="D498" s="14" t="s">
        <v>65</v>
      </c>
      <c r="E498" s="318">
        <v>217.42</v>
      </c>
      <c r="F498" s="318">
        <v>250</v>
      </c>
      <c r="G498" s="294">
        <v>196.92</v>
      </c>
      <c r="H498" s="320">
        <v>250</v>
      </c>
      <c r="I498" s="321">
        <v>370</v>
      </c>
      <c r="J498" s="445">
        <v>307.25</v>
      </c>
      <c r="K498" s="320">
        <v>293.72</v>
      </c>
    </row>
    <row r="499" spans="1:11" ht="12.75">
      <c r="A499" s="82">
        <v>404</v>
      </c>
      <c r="B499" s="14">
        <v>6171</v>
      </c>
      <c r="C499" s="14">
        <v>5021</v>
      </c>
      <c r="D499" s="22" t="s">
        <v>66</v>
      </c>
      <c r="E499" s="318">
        <v>66.3</v>
      </c>
      <c r="F499" s="318">
        <v>62</v>
      </c>
      <c r="G499" s="294">
        <v>47.54</v>
      </c>
      <c r="H499" s="320">
        <v>50</v>
      </c>
      <c r="I499" s="321">
        <v>0</v>
      </c>
      <c r="J499" s="445">
        <v>25.66</v>
      </c>
      <c r="K499" s="320">
        <v>31</v>
      </c>
    </row>
    <row r="500" spans="1:11" ht="12.75">
      <c r="A500" s="82">
        <v>405</v>
      </c>
      <c r="B500" s="14">
        <v>6171</v>
      </c>
      <c r="C500" s="14">
        <v>5031</v>
      </c>
      <c r="D500" s="14" t="s">
        <v>67</v>
      </c>
      <c r="E500" s="318">
        <v>69.976</v>
      </c>
      <c r="F500" s="318">
        <v>80</v>
      </c>
      <c r="G500" s="294">
        <v>61.84</v>
      </c>
      <c r="H500" s="320">
        <v>80</v>
      </c>
      <c r="I500" s="321">
        <v>120</v>
      </c>
      <c r="J500" s="445">
        <v>85.96</v>
      </c>
      <c r="K500" s="320">
        <v>97.3</v>
      </c>
    </row>
    <row r="501" spans="1:11" ht="12.75">
      <c r="A501" s="82">
        <v>406</v>
      </c>
      <c r="B501" s="14">
        <v>6171</v>
      </c>
      <c r="C501" s="14">
        <v>5032</v>
      </c>
      <c r="D501" s="22" t="s">
        <v>68</v>
      </c>
      <c r="E501" s="318">
        <v>24.223</v>
      </c>
      <c r="F501" s="318">
        <v>30</v>
      </c>
      <c r="G501" s="294">
        <v>21.41</v>
      </c>
      <c r="H501" s="320">
        <v>30</v>
      </c>
      <c r="I501" s="321">
        <v>45</v>
      </c>
      <c r="J501" s="445">
        <v>29.76</v>
      </c>
      <c r="K501" s="320">
        <v>33.89</v>
      </c>
    </row>
    <row r="502" spans="1:11" ht="12.75">
      <c r="A502" s="82">
        <v>407</v>
      </c>
      <c r="B502" s="14">
        <v>6171</v>
      </c>
      <c r="C502" s="14">
        <v>5038</v>
      </c>
      <c r="D502" s="22" t="s">
        <v>69</v>
      </c>
      <c r="E502" s="318">
        <v>1.242</v>
      </c>
      <c r="F502" s="318">
        <v>2</v>
      </c>
      <c r="G502" s="294">
        <v>1</v>
      </c>
      <c r="H502" s="320">
        <v>2</v>
      </c>
      <c r="I502" s="321">
        <v>3</v>
      </c>
      <c r="J502" s="445">
        <v>1.64</v>
      </c>
      <c r="K502" s="320">
        <v>2</v>
      </c>
    </row>
    <row r="503" spans="1:11" ht="12.75">
      <c r="A503" s="82">
        <v>408</v>
      </c>
      <c r="B503" s="14">
        <v>6171</v>
      </c>
      <c r="C503" s="14">
        <v>5131</v>
      </c>
      <c r="D503" s="22" t="s">
        <v>251</v>
      </c>
      <c r="E503" s="318">
        <v>0.54</v>
      </c>
      <c r="F503" s="318">
        <v>0.6</v>
      </c>
      <c r="G503" s="294"/>
      <c r="H503" s="320"/>
      <c r="I503" s="321"/>
      <c r="J503" s="197"/>
      <c r="K503" s="320"/>
    </row>
    <row r="504" spans="1:11" ht="12.75">
      <c r="A504" s="82">
        <v>409</v>
      </c>
      <c r="B504" s="14">
        <v>6171</v>
      </c>
      <c r="C504" s="14">
        <v>5132</v>
      </c>
      <c r="D504" s="22" t="s">
        <v>70</v>
      </c>
      <c r="E504" s="318">
        <v>0</v>
      </c>
      <c r="F504" s="318">
        <v>1</v>
      </c>
      <c r="G504" s="294"/>
      <c r="H504" s="320"/>
      <c r="I504" s="321"/>
      <c r="J504" s="445">
        <v>0.36</v>
      </c>
      <c r="K504" s="320">
        <v>1</v>
      </c>
    </row>
    <row r="505" spans="1:11" ht="12.75">
      <c r="A505" s="82">
        <v>410</v>
      </c>
      <c r="B505" s="14">
        <v>6171</v>
      </c>
      <c r="C505" s="14">
        <v>5136</v>
      </c>
      <c r="D505" s="22" t="s">
        <v>71</v>
      </c>
      <c r="E505" s="318">
        <v>18.094</v>
      </c>
      <c r="F505" s="318">
        <v>13</v>
      </c>
      <c r="G505" s="294">
        <v>12.09</v>
      </c>
      <c r="H505" s="320">
        <v>12.09</v>
      </c>
      <c r="I505" s="321">
        <v>13</v>
      </c>
      <c r="J505" s="445">
        <v>4.09</v>
      </c>
      <c r="K505" s="320">
        <v>8</v>
      </c>
    </row>
    <row r="506" spans="1:11" ht="12.75">
      <c r="A506" s="82">
        <v>411</v>
      </c>
      <c r="B506" s="14">
        <v>6171</v>
      </c>
      <c r="C506" s="14">
        <v>5137</v>
      </c>
      <c r="D506" s="22" t="s">
        <v>113</v>
      </c>
      <c r="E506" s="318">
        <v>66.409</v>
      </c>
      <c r="F506" s="318">
        <v>62</v>
      </c>
      <c r="G506" s="294">
        <v>15.74</v>
      </c>
      <c r="H506" s="320">
        <v>15.74</v>
      </c>
      <c r="I506" s="321">
        <v>40</v>
      </c>
      <c r="J506" s="445">
        <v>6.85</v>
      </c>
      <c r="K506" s="320">
        <v>20</v>
      </c>
    </row>
    <row r="507" spans="1:11" ht="12.75">
      <c r="A507" s="82">
        <v>412</v>
      </c>
      <c r="B507" s="14">
        <v>6171</v>
      </c>
      <c r="C507" s="14">
        <v>5139</v>
      </c>
      <c r="D507" s="22" t="s">
        <v>72</v>
      </c>
      <c r="E507" s="318">
        <v>17.739</v>
      </c>
      <c r="F507" s="318">
        <v>20</v>
      </c>
      <c r="G507" s="294">
        <v>22.21</v>
      </c>
      <c r="H507" s="320">
        <v>22.21</v>
      </c>
      <c r="I507" s="321">
        <v>25</v>
      </c>
      <c r="J507" s="445">
        <v>24.33</v>
      </c>
      <c r="K507" s="320">
        <v>25</v>
      </c>
    </row>
    <row r="508" spans="1:11" ht="12.75">
      <c r="A508" s="82"/>
      <c r="B508" s="14"/>
      <c r="C508" s="14">
        <v>5153</v>
      </c>
      <c r="D508" s="22" t="s">
        <v>325</v>
      </c>
      <c r="E508" s="318"/>
      <c r="F508" s="318"/>
      <c r="G508" s="294"/>
      <c r="H508" s="320"/>
      <c r="I508" s="321"/>
      <c r="J508" s="445"/>
      <c r="K508" s="320">
        <v>120</v>
      </c>
    </row>
    <row r="509" spans="1:11" ht="12.75">
      <c r="A509" s="82">
        <v>413</v>
      </c>
      <c r="B509" s="14">
        <v>6171</v>
      </c>
      <c r="C509" s="14">
        <v>5154</v>
      </c>
      <c r="D509" s="22" t="s">
        <v>61</v>
      </c>
      <c r="E509" s="318">
        <v>31.391</v>
      </c>
      <c r="F509" s="318">
        <v>40</v>
      </c>
      <c r="G509" s="294">
        <v>38.56</v>
      </c>
      <c r="H509" s="320">
        <v>44</v>
      </c>
      <c r="I509" s="321">
        <v>48</v>
      </c>
      <c r="J509" s="445">
        <v>49.17</v>
      </c>
      <c r="K509" s="320">
        <v>83</v>
      </c>
    </row>
    <row r="510" spans="1:11" ht="12.75">
      <c r="A510" s="82">
        <v>414</v>
      </c>
      <c r="B510" s="14">
        <v>6171</v>
      </c>
      <c r="C510" s="14">
        <v>5155</v>
      </c>
      <c r="D510" s="22" t="s">
        <v>62</v>
      </c>
      <c r="E510" s="318">
        <v>143.158</v>
      </c>
      <c r="F510" s="318">
        <v>90</v>
      </c>
      <c r="G510" s="294">
        <v>20.05</v>
      </c>
      <c r="H510" s="320">
        <v>50</v>
      </c>
      <c r="I510" s="321">
        <v>80</v>
      </c>
      <c r="J510" s="445">
        <v>18.9</v>
      </c>
      <c r="K510" s="320"/>
    </row>
    <row r="511" spans="1:11" ht="12.75">
      <c r="A511" s="82">
        <v>415</v>
      </c>
      <c r="B511" s="14">
        <v>6171</v>
      </c>
      <c r="C511" s="14">
        <v>5156</v>
      </c>
      <c r="D511" s="22" t="s">
        <v>252</v>
      </c>
      <c r="E511" s="318">
        <v>0.616</v>
      </c>
      <c r="F511" s="318">
        <v>1</v>
      </c>
      <c r="G511" s="294"/>
      <c r="H511" s="320"/>
      <c r="I511" s="321"/>
      <c r="J511" s="197"/>
      <c r="K511" s="320"/>
    </row>
    <row r="512" spans="1:11" ht="12.75">
      <c r="A512" s="82">
        <v>416</v>
      </c>
      <c r="B512" s="14">
        <v>6171</v>
      </c>
      <c r="C512" s="14">
        <v>5161</v>
      </c>
      <c r="D512" s="22" t="s">
        <v>73</v>
      </c>
      <c r="E512" s="318">
        <v>10.19</v>
      </c>
      <c r="F512" s="318">
        <v>10</v>
      </c>
      <c r="G512" s="294">
        <v>14.27</v>
      </c>
      <c r="H512" s="320">
        <v>15</v>
      </c>
      <c r="I512" s="321">
        <v>20</v>
      </c>
      <c r="J512" s="445">
        <v>8.53</v>
      </c>
      <c r="K512" s="320">
        <v>12</v>
      </c>
    </row>
    <row r="513" spans="1:11" ht="12.75">
      <c r="A513" s="82">
        <v>417</v>
      </c>
      <c r="B513" s="14">
        <v>6171</v>
      </c>
      <c r="C513" s="14">
        <v>5162</v>
      </c>
      <c r="D513" s="22" t="s">
        <v>74</v>
      </c>
      <c r="E513" s="318">
        <v>67.876</v>
      </c>
      <c r="F513" s="318">
        <v>60</v>
      </c>
      <c r="G513" s="294">
        <v>56.23</v>
      </c>
      <c r="H513" s="320">
        <v>65</v>
      </c>
      <c r="I513" s="321">
        <v>70</v>
      </c>
      <c r="J513" s="445">
        <v>47.95</v>
      </c>
      <c r="K513" s="320">
        <v>60</v>
      </c>
    </row>
    <row r="514" spans="1:11" ht="12.75">
      <c r="A514" s="82">
        <v>418</v>
      </c>
      <c r="B514" s="14">
        <v>6171</v>
      </c>
      <c r="C514" s="14">
        <v>5163</v>
      </c>
      <c r="D514" s="22" t="s">
        <v>63</v>
      </c>
      <c r="E514" s="318">
        <v>4.483</v>
      </c>
      <c r="F514" s="318">
        <v>5</v>
      </c>
      <c r="G514" s="294">
        <v>4.63</v>
      </c>
      <c r="H514" s="320">
        <v>5</v>
      </c>
      <c r="I514" s="321">
        <v>6</v>
      </c>
      <c r="J514" s="445">
        <v>4.71</v>
      </c>
      <c r="K514" s="320">
        <v>6</v>
      </c>
    </row>
    <row r="515" spans="1:11" ht="12.75">
      <c r="A515" s="82">
        <v>419</v>
      </c>
      <c r="B515" s="14">
        <v>6171</v>
      </c>
      <c r="C515" s="14">
        <v>5164</v>
      </c>
      <c r="D515" s="22" t="s">
        <v>253</v>
      </c>
      <c r="E515" s="318">
        <v>2.4</v>
      </c>
      <c r="F515" s="294">
        <v>2</v>
      </c>
      <c r="G515" s="294"/>
      <c r="H515" s="320"/>
      <c r="I515" s="321"/>
      <c r="J515" s="197"/>
      <c r="K515" s="320"/>
    </row>
    <row r="516" spans="1:11" ht="12.75">
      <c r="A516" s="82">
        <v>420</v>
      </c>
      <c r="B516" s="14">
        <v>6171</v>
      </c>
      <c r="C516" s="14">
        <v>5166</v>
      </c>
      <c r="D516" s="22" t="s">
        <v>79</v>
      </c>
      <c r="E516" s="318"/>
      <c r="F516" s="318">
        <v>5</v>
      </c>
      <c r="G516" s="294"/>
      <c r="H516" s="320"/>
      <c r="I516" s="321"/>
      <c r="J516" s="197"/>
      <c r="K516" s="320"/>
    </row>
    <row r="517" spans="1:11" ht="12.75">
      <c r="A517" s="82">
        <v>421</v>
      </c>
      <c r="B517" s="14">
        <v>6171</v>
      </c>
      <c r="C517" s="14">
        <v>5167</v>
      </c>
      <c r="D517" s="22" t="s">
        <v>75</v>
      </c>
      <c r="E517" s="318">
        <v>16.43</v>
      </c>
      <c r="F517" s="318">
        <v>15</v>
      </c>
      <c r="G517" s="294">
        <v>7</v>
      </c>
      <c r="H517" s="320">
        <v>9</v>
      </c>
      <c r="I517" s="321">
        <v>15</v>
      </c>
      <c r="J517" s="445">
        <v>13.83</v>
      </c>
      <c r="K517" s="320">
        <v>15</v>
      </c>
    </row>
    <row r="518" spans="1:11" ht="12.75">
      <c r="A518" s="82">
        <v>422</v>
      </c>
      <c r="B518" s="14">
        <v>6171</v>
      </c>
      <c r="C518" s="14">
        <v>5169</v>
      </c>
      <c r="D518" s="22" t="s">
        <v>114</v>
      </c>
      <c r="E518" s="318">
        <v>231.253</v>
      </c>
      <c r="F518" s="318">
        <v>190</v>
      </c>
      <c r="G518" s="294">
        <v>94.96</v>
      </c>
      <c r="H518" s="320">
        <v>115</v>
      </c>
      <c r="I518" s="321">
        <v>125</v>
      </c>
      <c r="J518" s="445">
        <v>113.1</v>
      </c>
      <c r="K518" s="320">
        <v>125</v>
      </c>
    </row>
    <row r="519" spans="1:11" ht="12.75">
      <c r="A519" s="82">
        <v>423</v>
      </c>
      <c r="B519" s="14">
        <v>6171</v>
      </c>
      <c r="C519" s="14">
        <v>5171</v>
      </c>
      <c r="D519" s="22" t="s">
        <v>64</v>
      </c>
      <c r="E519" s="318">
        <v>21.043</v>
      </c>
      <c r="F519" s="318">
        <v>25</v>
      </c>
      <c r="G519" s="294">
        <v>9.69</v>
      </c>
      <c r="H519" s="320">
        <v>10</v>
      </c>
      <c r="I519" s="321">
        <v>25</v>
      </c>
      <c r="J519" s="445">
        <v>4.22</v>
      </c>
      <c r="K519" s="320">
        <v>10</v>
      </c>
    </row>
    <row r="520" spans="1:11" ht="12.75">
      <c r="A520" s="82">
        <v>424</v>
      </c>
      <c r="B520" s="14">
        <v>6171</v>
      </c>
      <c r="C520" s="14">
        <v>5172</v>
      </c>
      <c r="D520" s="22" t="s">
        <v>76</v>
      </c>
      <c r="E520" s="318">
        <v>3.152</v>
      </c>
      <c r="F520" s="318">
        <v>5</v>
      </c>
      <c r="G520" s="294"/>
      <c r="H520" s="320"/>
      <c r="I520" s="321"/>
      <c r="J520" s="445">
        <v>0.81</v>
      </c>
      <c r="K520" s="320">
        <v>10</v>
      </c>
    </row>
    <row r="521" spans="1:11" ht="12.75">
      <c r="A521" s="82">
        <v>425</v>
      </c>
      <c r="B521" s="14">
        <v>6171</v>
      </c>
      <c r="C521" s="14">
        <v>5173</v>
      </c>
      <c r="D521" s="22" t="s">
        <v>77</v>
      </c>
      <c r="E521" s="318">
        <v>4.905</v>
      </c>
      <c r="F521" s="318">
        <v>5</v>
      </c>
      <c r="G521" s="294">
        <v>3</v>
      </c>
      <c r="H521" s="320">
        <v>3.3</v>
      </c>
      <c r="I521" s="321">
        <v>5</v>
      </c>
      <c r="J521" s="445">
        <v>2.35</v>
      </c>
      <c r="K521" s="320">
        <v>5</v>
      </c>
    </row>
    <row r="522" spans="1:11" ht="12.75">
      <c r="A522" s="82">
        <v>426</v>
      </c>
      <c r="B522" s="14">
        <v>6171</v>
      </c>
      <c r="C522" s="14">
        <v>5175</v>
      </c>
      <c r="D522" s="22" t="s">
        <v>78</v>
      </c>
      <c r="E522" s="318">
        <v>3.316</v>
      </c>
      <c r="F522" s="318">
        <v>6</v>
      </c>
      <c r="G522" s="294">
        <v>3.53</v>
      </c>
      <c r="H522" s="320">
        <v>6</v>
      </c>
      <c r="I522" s="321">
        <v>6</v>
      </c>
      <c r="J522" s="445">
        <v>2.48</v>
      </c>
      <c r="K522" s="320">
        <v>6</v>
      </c>
    </row>
    <row r="523" spans="1:11" ht="12.75">
      <c r="A523" s="82">
        <v>427</v>
      </c>
      <c r="B523" s="14">
        <v>6171</v>
      </c>
      <c r="C523" s="14">
        <v>5176</v>
      </c>
      <c r="D523" s="22" t="s">
        <v>115</v>
      </c>
      <c r="E523" s="294">
        <v>2.91</v>
      </c>
      <c r="F523" s="318">
        <v>4</v>
      </c>
      <c r="G523" s="294">
        <v>0.56</v>
      </c>
      <c r="H523" s="320">
        <v>0.56</v>
      </c>
      <c r="I523" s="321">
        <v>3</v>
      </c>
      <c r="J523" s="445">
        <v>0.56</v>
      </c>
      <c r="K523" s="320">
        <v>3</v>
      </c>
    </row>
    <row r="524" spans="1:11" ht="12.75">
      <c r="A524" s="82">
        <v>428</v>
      </c>
      <c r="B524" s="14">
        <v>6171</v>
      </c>
      <c r="C524" s="14">
        <v>5182</v>
      </c>
      <c r="D524" s="22" t="s">
        <v>80</v>
      </c>
      <c r="E524" s="294"/>
      <c r="F524" s="318">
        <v>0</v>
      </c>
      <c r="G524" s="294">
        <v>32.17</v>
      </c>
      <c r="H524" s="320">
        <v>32.17</v>
      </c>
      <c r="I524" s="321"/>
      <c r="J524" s="445">
        <v>6.21</v>
      </c>
      <c r="K524" s="320"/>
    </row>
    <row r="525" spans="1:11" ht="12.75">
      <c r="A525" s="82">
        <v>429</v>
      </c>
      <c r="B525" s="14">
        <v>6171</v>
      </c>
      <c r="C525" s="14">
        <v>5194</v>
      </c>
      <c r="D525" s="22" t="s">
        <v>254</v>
      </c>
      <c r="E525" s="294">
        <v>1.22</v>
      </c>
      <c r="F525" s="294"/>
      <c r="G525" s="294"/>
      <c r="H525" s="320"/>
      <c r="I525" s="321"/>
      <c r="J525" s="445">
        <v>2.09</v>
      </c>
      <c r="K525" s="320">
        <v>2</v>
      </c>
    </row>
    <row r="526" spans="1:11" ht="12.75">
      <c r="A526" s="82">
        <v>430</v>
      </c>
      <c r="B526" s="14">
        <v>6171</v>
      </c>
      <c r="C526" s="14">
        <v>5229</v>
      </c>
      <c r="D526" s="22" t="s">
        <v>116</v>
      </c>
      <c r="E526" s="294">
        <v>1.56</v>
      </c>
      <c r="F526" s="294"/>
      <c r="G526" s="294">
        <v>1.56</v>
      </c>
      <c r="H526" s="320"/>
      <c r="I526" s="321"/>
      <c r="J526" s="445">
        <v>1.57</v>
      </c>
      <c r="K526" s="320"/>
    </row>
    <row r="527" spans="1:11" ht="12.75">
      <c r="A527" s="82">
        <v>431</v>
      </c>
      <c r="B527" s="14">
        <v>6171</v>
      </c>
      <c r="C527" s="14">
        <v>5321</v>
      </c>
      <c r="D527" s="22" t="s">
        <v>117</v>
      </c>
      <c r="E527" s="294">
        <v>0.5</v>
      </c>
      <c r="F527" s="294">
        <v>2</v>
      </c>
      <c r="G527" s="294">
        <v>2</v>
      </c>
      <c r="H527" s="320">
        <v>2</v>
      </c>
      <c r="I527" s="321"/>
      <c r="J527" s="445">
        <v>1</v>
      </c>
      <c r="K527" s="320"/>
    </row>
    <row r="528" spans="1:11" ht="12.75">
      <c r="A528" s="82">
        <v>432</v>
      </c>
      <c r="B528" s="14">
        <v>6171</v>
      </c>
      <c r="C528" s="14">
        <v>5329</v>
      </c>
      <c r="D528" s="22" t="s">
        <v>118</v>
      </c>
      <c r="E528" s="294">
        <v>0.386</v>
      </c>
      <c r="F528" s="294"/>
      <c r="G528" s="294">
        <v>0.39</v>
      </c>
      <c r="H528" s="320">
        <v>0.39</v>
      </c>
      <c r="I528" s="321"/>
      <c r="J528" s="445">
        <v>0.39</v>
      </c>
      <c r="K528" s="320"/>
    </row>
    <row r="529" spans="1:11" ht="12.75">
      <c r="A529" s="82">
        <v>433</v>
      </c>
      <c r="B529" s="167"/>
      <c r="C529" s="167">
        <v>5362</v>
      </c>
      <c r="D529" s="22" t="s">
        <v>228</v>
      </c>
      <c r="E529" s="294">
        <v>3.5</v>
      </c>
      <c r="F529" s="294"/>
      <c r="G529" s="294">
        <v>0.9</v>
      </c>
      <c r="H529" s="320">
        <v>0.9</v>
      </c>
      <c r="I529" s="321"/>
      <c r="J529" s="197"/>
      <c r="K529" s="320"/>
    </row>
    <row r="530" spans="1:11" ht="12.75">
      <c r="A530" s="166"/>
      <c r="B530" s="167"/>
      <c r="C530" s="167">
        <v>6121</v>
      </c>
      <c r="D530" s="439" t="s">
        <v>322</v>
      </c>
      <c r="E530" s="353"/>
      <c r="F530" s="353"/>
      <c r="G530" s="353"/>
      <c r="H530" s="354"/>
      <c r="I530" s="432"/>
      <c r="J530" s="445">
        <v>849.26</v>
      </c>
      <c r="K530" s="320">
        <v>140</v>
      </c>
    </row>
    <row r="531" spans="1:11" ht="12.75">
      <c r="A531" s="143">
        <v>434</v>
      </c>
      <c r="B531" s="120">
        <v>6171</v>
      </c>
      <c r="C531" s="120" t="s">
        <v>120</v>
      </c>
      <c r="D531" s="44" t="s">
        <v>119</v>
      </c>
      <c r="E531" s="371">
        <f>SUM(E498:E529)</f>
        <v>1032.2319999999997</v>
      </c>
      <c r="F531" s="371">
        <f>SUM(F498:F529)</f>
        <v>985.6</v>
      </c>
      <c r="G531" s="371">
        <f>SUM(G498:G529)</f>
        <v>668.2499999999999</v>
      </c>
      <c r="H531" s="382">
        <f>SUM(H498:H529)</f>
        <v>820.3599999999998</v>
      </c>
      <c r="I531" s="301">
        <f>SUM(I498:I529)</f>
        <v>1019</v>
      </c>
      <c r="J531" s="475">
        <f>SUM(J498:J530)</f>
        <v>1613.0300000000002</v>
      </c>
      <c r="K531" s="466">
        <f>SUM(K498:K530)</f>
        <v>1108.91</v>
      </c>
    </row>
    <row r="532" spans="1:11" ht="12.75">
      <c r="A532" s="134">
        <v>435</v>
      </c>
      <c r="B532" s="125"/>
      <c r="C532" s="125"/>
      <c r="D532" s="292" t="s">
        <v>212</v>
      </c>
      <c r="E532" s="326"/>
      <c r="F532" s="326"/>
      <c r="G532" s="326"/>
      <c r="H532" s="340"/>
      <c r="I532" s="343"/>
      <c r="J532" s="195"/>
      <c r="K532" s="340"/>
    </row>
    <row r="533" spans="1:11" ht="12.75">
      <c r="A533" s="82">
        <v>436</v>
      </c>
      <c r="B533" s="29">
        <v>6310</v>
      </c>
      <c r="C533" s="30">
        <v>5141</v>
      </c>
      <c r="D533" s="29" t="s">
        <v>164</v>
      </c>
      <c r="E533" s="294">
        <v>122.691</v>
      </c>
      <c r="F533" s="294">
        <v>190</v>
      </c>
      <c r="G533" s="294">
        <v>0.5</v>
      </c>
      <c r="H533" s="320"/>
      <c r="I533" s="321">
        <v>80</v>
      </c>
      <c r="J533" s="445">
        <v>0.5</v>
      </c>
      <c r="K533" s="320">
        <v>0</v>
      </c>
    </row>
    <row r="534" spans="1:11" ht="12.75">
      <c r="A534" s="82">
        <v>437</v>
      </c>
      <c r="B534" s="29">
        <v>6310</v>
      </c>
      <c r="C534" s="30">
        <v>5163</v>
      </c>
      <c r="D534" s="29" t="s">
        <v>150</v>
      </c>
      <c r="E534" s="294">
        <v>79.657</v>
      </c>
      <c r="F534" s="294">
        <v>73</v>
      </c>
      <c r="G534" s="294">
        <v>65.23</v>
      </c>
      <c r="H534" s="320">
        <v>73</v>
      </c>
      <c r="I534" s="321">
        <v>75</v>
      </c>
      <c r="J534" s="445">
        <v>38.84</v>
      </c>
      <c r="K534" s="320">
        <v>48</v>
      </c>
    </row>
    <row r="535" spans="1:11" ht="12.75">
      <c r="A535" s="79">
        <v>438</v>
      </c>
      <c r="B535" s="74">
        <v>6310</v>
      </c>
      <c r="C535" s="75" t="s">
        <v>51</v>
      </c>
      <c r="D535" s="76" t="s">
        <v>129</v>
      </c>
      <c r="E535" s="371">
        <f aca="true" t="shared" si="14" ref="E535:J535">SUM(E533:E534)</f>
        <v>202.348</v>
      </c>
      <c r="F535" s="371">
        <f t="shared" si="14"/>
        <v>263</v>
      </c>
      <c r="G535" s="371">
        <f t="shared" si="14"/>
        <v>65.73</v>
      </c>
      <c r="H535" s="382">
        <f t="shared" si="14"/>
        <v>73</v>
      </c>
      <c r="I535" s="301">
        <f t="shared" si="14"/>
        <v>155</v>
      </c>
      <c r="J535" s="475">
        <f t="shared" si="14"/>
        <v>39.34</v>
      </c>
      <c r="K535" s="466">
        <f>SUM(K533:K534)</f>
        <v>48</v>
      </c>
    </row>
    <row r="536" spans="1:11" ht="12.75">
      <c r="A536" s="290">
        <v>439</v>
      </c>
      <c r="B536" s="288">
        <v>6330</v>
      </c>
      <c r="C536" s="287">
        <v>5345</v>
      </c>
      <c r="D536" s="288" t="s">
        <v>121</v>
      </c>
      <c r="E536" s="398">
        <v>983.5</v>
      </c>
      <c r="F536" s="398"/>
      <c r="G536" s="383">
        <v>1224</v>
      </c>
      <c r="H536" s="384">
        <v>1224</v>
      </c>
      <c r="I536" s="413"/>
      <c r="J536" s="467">
        <v>809</v>
      </c>
      <c r="K536" s="362"/>
    </row>
    <row r="537" spans="1:11" ht="12.75">
      <c r="A537" s="136">
        <v>440</v>
      </c>
      <c r="B537" s="89"/>
      <c r="C537" s="122"/>
      <c r="D537" s="91" t="s">
        <v>213</v>
      </c>
      <c r="E537" s="326"/>
      <c r="F537" s="326"/>
      <c r="G537" s="326"/>
      <c r="H537" s="340"/>
      <c r="I537" s="343"/>
      <c r="J537" s="195"/>
      <c r="K537" s="340"/>
    </row>
    <row r="538" spans="1:11" ht="12.75">
      <c r="A538" s="82">
        <v>441</v>
      </c>
      <c r="B538" s="27">
        <v>6399</v>
      </c>
      <c r="C538" s="28">
        <v>5362</v>
      </c>
      <c r="D538" s="27" t="s">
        <v>214</v>
      </c>
      <c r="E538" s="294"/>
      <c r="F538" s="294">
        <v>164.6</v>
      </c>
      <c r="G538" s="294">
        <v>164.6</v>
      </c>
      <c r="H538" s="320">
        <v>164.6</v>
      </c>
      <c r="I538" s="321"/>
      <c r="J538" s="445">
        <v>158.4</v>
      </c>
      <c r="K538" s="320"/>
    </row>
    <row r="539" spans="1:11" ht="12.75">
      <c r="A539" s="82">
        <v>442</v>
      </c>
      <c r="B539" s="27">
        <v>6399</v>
      </c>
      <c r="C539" s="28">
        <v>5362</v>
      </c>
      <c r="D539" s="14" t="s">
        <v>214</v>
      </c>
      <c r="E539" s="294">
        <v>42.84</v>
      </c>
      <c r="F539" s="294"/>
      <c r="G539" s="294">
        <v>0.25</v>
      </c>
      <c r="H539" s="320">
        <v>0.25</v>
      </c>
      <c r="I539" s="321"/>
      <c r="J539" s="197"/>
      <c r="K539" s="320"/>
    </row>
    <row r="540" spans="1:11" ht="12.75">
      <c r="A540" s="82">
        <v>443</v>
      </c>
      <c r="B540" s="74">
        <v>6399</v>
      </c>
      <c r="C540" s="75" t="s">
        <v>51</v>
      </c>
      <c r="D540" s="76" t="s">
        <v>129</v>
      </c>
      <c r="E540" s="423">
        <f>SUM(E538:E539)</f>
        <v>42.84</v>
      </c>
      <c r="F540" s="371">
        <f>SUM(F538:F539)</f>
        <v>164.6</v>
      </c>
      <c r="G540" s="371">
        <f>SUM(G538:G539)</f>
        <v>164.85</v>
      </c>
      <c r="H540" s="382">
        <f>SUM(H538:H539)</f>
        <v>164.85</v>
      </c>
      <c r="I540" s="338"/>
      <c r="J540" s="475">
        <v>158.4</v>
      </c>
      <c r="K540" s="337"/>
    </row>
    <row r="541" spans="1:11" ht="12.75">
      <c r="A541" s="134">
        <v>444</v>
      </c>
      <c r="B541" s="89"/>
      <c r="C541" s="90"/>
      <c r="D541" s="91" t="s">
        <v>216</v>
      </c>
      <c r="E541" s="326"/>
      <c r="F541" s="326"/>
      <c r="G541" s="326"/>
      <c r="H541" s="340"/>
      <c r="I541" s="343"/>
      <c r="J541" s="195"/>
      <c r="K541" s="340"/>
    </row>
    <row r="542" spans="1:11" ht="12.75">
      <c r="A542" s="82">
        <v>445</v>
      </c>
      <c r="B542" s="29">
        <v>6402</v>
      </c>
      <c r="C542" s="30">
        <v>5364</v>
      </c>
      <c r="D542" s="29" t="s">
        <v>215</v>
      </c>
      <c r="E542" s="294"/>
      <c r="F542" s="294"/>
      <c r="G542" s="294"/>
      <c r="H542" s="320"/>
      <c r="I542" s="321"/>
      <c r="J542" s="197"/>
      <c r="K542" s="320"/>
    </row>
    <row r="543" spans="1:11" ht="12.75">
      <c r="A543" s="82">
        <v>446</v>
      </c>
      <c r="B543" s="29">
        <v>6402</v>
      </c>
      <c r="C543" s="30">
        <v>5367</v>
      </c>
      <c r="D543" s="29" t="s">
        <v>217</v>
      </c>
      <c r="E543" s="294">
        <v>3.62</v>
      </c>
      <c r="F543" s="294">
        <v>7.6</v>
      </c>
      <c r="G543" s="294">
        <v>31.21</v>
      </c>
      <c r="H543" s="320">
        <v>31.21</v>
      </c>
      <c r="I543" s="321"/>
      <c r="J543" s="445">
        <v>0.58</v>
      </c>
      <c r="K543" s="320"/>
    </row>
    <row r="544" spans="1:11" ht="12.75">
      <c r="A544" s="143">
        <v>447</v>
      </c>
      <c r="B544" s="94">
        <v>6402</v>
      </c>
      <c r="C544" s="95" t="s">
        <v>51</v>
      </c>
      <c r="D544" s="76" t="s">
        <v>129</v>
      </c>
      <c r="E544" s="371">
        <f>SUM(E542:E543)</f>
        <v>3.62</v>
      </c>
      <c r="F544" s="371">
        <f>SUM(F542:F543)</f>
        <v>7.6</v>
      </c>
      <c r="G544" s="371">
        <f>SUM(G542:G543)</f>
        <v>31.21</v>
      </c>
      <c r="H544" s="382">
        <f>SUM(H542:H543)</f>
        <v>31.21</v>
      </c>
      <c r="I544" s="338"/>
      <c r="J544" s="475">
        <f>SUM(J542:J543)</f>
        <v>0.58</v>
      </c>
      <c r="K544" s="337"/>
    </row>
    <row r="545" spans="1:11" ht="12.75">
      <c r="A545" s="290">
        <v>448</v>
      </c>
      <c r="B545" s="288">
        <v>6409</v>
      </c>
      <c r="C545" s="287">
        <v>5901</v>
      </c>
      <c r="D545" s="237" t="s">
        <v>122</v>
      </c>
      <c r="E545" s="361"/>
      <c r="F545" s="361"/>
      <c r="G545" s="361"/>
      <c r="H545" s="424"/>
      <c r="I545" s="363"/>
      <c r="J545" s="453"/>
      <c r="K545" s="476">
        <v>90.4</v>
      </c>
    </row>
    <row r="546" spans="1:11" ht="12.75">
      <c r="A546" s="293">
        <v>449</v>
      </c>
      <c r="B546" s="129"/>
      <c r="C546" s="130"/>
      <c r="D546" s="131" t="s">
        <v>25</v>
      </c>
      <c r="E546" s="425">
        <f>SUM(E544,E540,E535:E536,E531,E468,E461,E442,E415:E422,E404,E389,E384,E377,E362,E355,E351,E345,E333:E334,E314,E236,E189:E192,E165:E168,E153,E141)</f>
        <v>25678.975000000002</v>
      </c>
      <c r="F546" s="425">
        <f>SUM(F544,F540,F535,F531,F475,F468,F461,F442,F415:F422,F404,F389,F384,F377,F362,F351,F345,F333:F334,F235:F236,F213,F189:F192,F165:F168,F153)</f>
        <v>7729.900000000001</v>
      </c>
      <c r="G546" s="425">
        <f>SUM(G544,G540,G535,G531,G486,G475,G468,G461,G442,G415:G422,G404,G389,G384,G377,G362,G351,G345,G333:G334,G235:G236,G213,G192,G189,G165:G168,G153)</f>
        <v>6155.048</v>
      </c>
      <c r="H546" s="426">
        <f>SUM(H544,H540,H535,H531,H486,H475,H468,H461,H442,H422,H415,H404,H389,H384,H377,H362,H351,H345,H333:H334,H236,H235,H213,H189:H192,H165:H168,H153)</f>
        <v>7136.705999999999</v>
      </c>
      <c r="I546" s="427">
        <f>SUM(I535,I531,I468,I461,I442,I415:I422,I389,I384,I377,I362,I351,I345,I333,I253,I236,I235,I192,I189,I165:I168,I153)</f>
        <v>7129.4400000000005</v>
      </c>
      <c r="J546" s="491">
        <f>SUM(J544,J540,J535:J536,J531,J468,J461,J446,J442,J421:J422,J415,J404,J389,J384,J377,J362,J351,J345,J333:J334,J313,J272,J235:J236,J213,J189:J192,J165:J168,J153)</f>
        <v>8063.160000000002</v>
      </c>
      <c r="K546" s="492">
        <f>SUM(K545,K535,K531,K468,K461,K446,K442,K422,K415,K389,K384,K377,K362,K351,K345,K333,K313,K307,K276,K235:K236,K189:K192,K170,K165,K166,K153)</f>
        <v>9041.859999999999</v>
      </c>
    </row>
    <row r="547" spans="5:12" ht="12.75">
      <c r="E547" s="5"/>
      <c r="F547" s="5"/>
      <c r="G547" s="5"/>
      <c r="H547" s="5"/>
      <c r="I547" s="5"/>
      <c r="J547" s="5"/>
      <c r="K547" s="5"/>
      <c r="L547" s="5"/>
    </row>
    <row r="548" spans="4:12" ht="12.75">
      <c r="D548" s="510" t="s">
        <v>288</v>
      </c>
      <c r="E548" s="511"/>
      <c r="F548" s="511"/>
      <c r="G548" s="511"/>
      <c r="H548" s="511"/>
      <c r="I548" s="512"/>
      <c r="J548" s="493"/>
      <c r="K548" s="428"/>
      <c r="L548" s="428"/>
    </row>
    <row r="549" spans="4:9" ht="12.75">
      <c r="D549" s="195" t="s">
        <v>289</v>
      </c>
      <c r="E549" s="33">
        <v>2000</v>
      </c>
      <c r="F549" s="33">
        <v>2001</v>
      </c>
      <c r="G549" s="33">
        <v>2002</v>
      </c>
      <c r="H549" s="504">
        <v>2003</v>
      </c>
      <c r="I549" s="505"/>
    </row>
    <row r="550" spans="4:9" ht="12.75">
      <c r="D550" s="197" t="s">
        <v>291</v>
      </c>
      <c r="E550" s="294">
        <v>6131200</v>
      </c>
      <c r="F550" s="294">
        <v>14650200</v>
      </c>
      <c r="G550" s="295">
        <v>12033700</v>
      </c>
      <c r="H550" s="506">
        <v>28746437</v>
      </c>
      <c r="I550" s="507"/>
    </row>
    <row r="551" spans="4:9" ht="12.75">
      <c r="D551" s="197" t="s">
        <v>292</v>
      </c>
      <c r="E551" s="294">
        <v>-5855100</v>
      </c>
      <c r="F551" s="294">
        <v>-16582100</v>
      </c>
      <c r="G551" s="294">
        <v>-12688500</v>
      </c>
      <c r="H551" s="506">
        <v>-31975279</v>
      </c>
      <c r="I551" s="507"/>
    </row>
    <row r="552" spans="4:9" ht="12.75">
      <c r="D552" s="296" t="s">
        <v>290</v>
      </c>
      <c r="E552" s="297">
        <f>SUM(E550:E551)</f>
        <v>276100</v>
      </c>
      <c r="F552" s="298">
        <f>SUM(F550:F551)</f>
        <v>-1931900</v>
      </c>
      <c r="G552" s="298">
        <f>SUM(G550:G551)</f>
        <v>-654800</v>
      </c>
      <c r="H552" s="508">
        <f>SUM(H550:I551)</f>
        <v>-3228842</v>
      </c>
      <c r="I552" s="509"/>
    </row>
    <row r="554" spans="5:9" ht="12.75">
      <c r="E554" s="518">
        <v>2004</v>
      </c>
      <c r="F554" s="519"/>
      <c r="G554" s="33">
        <v>2005</v>
      </c>
      <c r="H554" s="504">
        <v>2006</v>
      </c>
      <c r="I554" s="513"/>
    </row>
    <row r="555" spans="5:9" ht="12.75">
      <c r="E555" s="520">
        <v>26581800</v>
      </c>
      <c r="F555" s="521"/>
      <c r="G555" s="308">
        <v>24655600</v>
      </c>
      <c r="H555" s="514">
        <v>9282286.1</v>
      </c>
      <c r="I555" s="515"/>
    </row>
    <row r="556" spans="5:9" ht="12.75">
      <c r="E556" s="520">
        <v>-27260800</v>
      </c>
      <c r="F556" s="521"/>
      <c r="G556" s="308">
        <v>-24695400</v>
      </c>
      <c r="H556" s="514">
        <v>-7735581.3</v>
      </c>
      <c r="I556" s="515"/>
    </row>
    <row r="557" spans="5:9" ht="12.75">
      <c r="E557" s="502">
        <f>SUM(E555:F556)</f>
        <v>-679000</v>
      </c>
      <c r="F557" s="503"/>
      <c r="G557" s="305">
        <f>SUM(G555:G556)</f>
        <v>-39800</v>
      </c>
      <c r="H557" s="516">
        <f>SUM(H555:I556)</f>
        <v>1546704.7999999998</v>
      </c>
      <c r="I557" s="517"/>
    </row>
    <row r="561" spans="9:11" ht="12.75">
      <c r="I561" s="7"/>
      <c r="J561" s="7"/>
      <c r="K561" s="7"/>
    </row>
    <row r="562" spans="9:20" ht="12.75">
      <c r="I562" s="7"/>
      <c r="J562" s="7"/>
      <c r="Q562" s="5"/>
      <c r="R562" s="7"/>
      <c r="S562" s="7"/>
      <c r="T562" s="7"/>
    </row>
    <row r="563" spans="9:20" ht="12.75">
      <c r="I563" s="7"/>
      <c r="J563" s="7"/>
      <c r="Q563" s="5"/>
      <c r="R563" s="7"/>
      <c r="S563" s="7"/>
      <c r="T563" s="7"/>
    </row>
    <row r="564" spans="9:11" ht="12.75">
      <c r="I564" s="7"/>
      <c r="J564" s="7"/>
      <c r="K564" s="7"/>
    </row>
    <row r="565" spans="9:11" ht="12.75">
      <c r="I565" s="7"/>
      <c r="J565" s="7"/>
      <c r="K565" s="7"/>
    </row>
    <row r="566" spans="9:11" ht="12.75">
      <c r="I566" s="7"/>
      <c r="J566" s="7"/>
      <c r="K566" s="7"/>
    </row>
    <row r="567" spans="9:11" ht="12.75">
      <c r="I567" s="5"/>
      <c r="J567" s="5"/>
      <c r="K567" s="7"/>
    </row>
    <row r="568" spans="9:11" ht="12.75">
      <c r="I568" s="7"/>
      <c r="J568" s="7"/>
      <c r="K568" s="7"/>
    </row>
    <row r="569" spans="9:11" ht="12.75">
      <c r="I569" s="7"/>
      <c r="J569" s="7"/>
      <c r="K569" s="7"/>
    </row>
    <row r="570" spans="9:11" ht="12.75">
      <c r="I570" s="7"/>
      <c r="J570" s="7"/>
      <c r="K570" s="7"/>
    </row>
    <row r="571" spans="9:11" ht="12.75">
      <c r="I571" s="7"/>
      <c r="J571" s="7"/>
      <c r="K571" s="7"/>
    </row>
    <row r="572" spans="9:11" ht="12.75">
      <c r="I572" s="7"/>
      <c r="J572" s="7"/>
      <c r="K572" s="7"/>
    </row>
    <row r="573" spans="9:11" ht="12.75">
      <c r="I573" s="7"/>
      <c r="J573" s="7"/>
      <c r="K573" s="7"/>
    </row>
    <row r="574" spans="9:13" ht="9.75" customHeight="1">
      <c r="I574" s="7"/>
      <c r="J574" s="7"/>
      <c r="K574" s="7"/>
      <c r="L574" s="7"/>
      <c r="M574" s="7"/>
    </row>
    <row r="575" spans="9:23" ht="12.75">
      <c r="I575" s="7"/>
      <c r="J575" s="7"/>
      <c r="K575" s="5"/>
      <c r="L575" s="24"/>
      <c r="Q575" s="5"/>
      <c r="S575" s="7"/>
      <c r="T575" s="7"/>
      <c r="U575" s="7"/>
      <c r="V575" s="7"/>
      <c r="W575" s="7"/>
    </row>
    <row r="576" spans="9:12" ht="12.75">
      <c r="I576" s="7"/>
      <c r="J576" s="7"/>
      <c r="K576" s="7"/>
      <c r="L576" s="7"/>
    </row>
    <row r="577" spans="9:12" ht="12.75">
      <c r="I577" s="7"/>
      <c r="J577" s="7"/>
      <c r="K577" s="7"/>
      <c r="L577" s="7"/>
    </row>
    <row r="578" spans="9:10" ht="12.75">
      <c r="I578" s="7"/>
      <c r="J578" s="7"/>
    </row>
    <row r="580" spans="9:10" ht="12.75">
      <c r="I580" s="7"/>
      <c r="J580" s="7"/>
    </row>
    <row r="581" spans="9:10" ht="12.75">
      <c r="I581" s="7"/>
      <c r="J581" s="7"/>
    </row>
    <row r="582" spans="9:10" ht="12.75">
      <c r="I582" s="7"/>
      <c r="J582" s="7"/>
    </row>
    <row r="583" spans="9:10" ht="12.75">
      <c r="I583" s="7"/>
      <c r="J583" s="7"/>
    </row>
    <row r="584" spans="9:10" ht="12.75">
      <c r="I584" s="7"/>
      <c r="J584" s="7"/>
    </row>
    <row r="585" spans="9:10" ht="12.75">
      <c r="I585" s="7"/>
      <c r="J585" s="7"/>
    </row>
    <row r="586" spans="9:10" ht="12.75">
      <c r="I586" s="7"/>
      <c r="J586" s="7"/>
    </row>
    <row r="587" spans="9:10" ht="12.75">
      <c r="I587" s="7"/>
      <c r="J587" s="7"/>
    </row>
    <row r="588" spans="9:10" ht="12.75">
      <c r="I588" s="7"/>
      <c r="J588" s="7"/>
    </row>
    <row r="589" spans="9:10" ht="12.75">
      <c r="I589" s="7"/>
      <c r="J589" s="7"/>
    </row>
    <row r="590" spans="9:10" ht="12.75">
      <c r="I590" s="7"/>
      <c r="J590" s="7"/>
    </row>
    <row r="591" spans="9:10" ht="12.75">
      <c r="I591" s="7"/>
      <c r="J591" s="7"/>
    </row>
    <row r="592" spans="9:10" ht="12.75">
      <c r="I592" s="7"/>
      <c r="J592" s="7"/>
    </row>
    <row r="593" spans="9:10" ht="12.75">
      <c r="I593" s="7"/>
      <c r="J593" s="7"/>
    </row>
    <row r="594" spans="9:10" ht="12.75">
      <c r="I594" s="7"/>
      <c r="J594" s="7"/>
    </row>
    <row r="603" ht="12.75">
      <c r="P603" s="7"/>
    </row>
    <row r="604" ht="12.75">
      <c r="P604" s="7"/>
    </row>
    <row r="605" ht="12.75">
      <c r="P605" s="7"/>
    </row>
    <row r="606" ht="12.75">
      <c r="P606" s="7"/>
    </row>
    <row r="607" ht="12.75">
      <c r="P607" s="7"/>
    </row>
    <row r="608" ht="12.75">
      <c r="P608" s="7"/>
    </row>
    <row r="609" ht="12.75">
      <c r="P609" s="7"/>
    </row>
    <row r="610" ht="12.75">
      <c r="P610" s="7"/>
    </row>
    <row r="611" ht="12.75">
      <c r="P611" s="7"/>
    </row>
    <row r="612" ht="12.75">
      <c r="P612" s="7"/>
    </row>
    <row r="613" ht="12.75">
      <c r="P613" s="7"/>
    </row>
    <row r="614" ht="12.75">
      <c r="P614" s="7"/>
    </row>
    <row r="619" ht="12.75">
      <c r="V619" s="5"/>
    </row>
    <row r="620" ht="12.75">
      <c r="V620" s="5"/>
    </row>
    <row r="621" ht="12.75">
      <c r="V621" s="5"/>
    </row>
    <row r="622" ht="12.75">
      <c r="V622" s="5"/>
    </row>
    <row r="623" ht="12.75">
      <c r="V623" s="5"/>
    </row>
    <row r="624" ht="12.75">
      <c r="V624" s="5"/>
    </row>
    <row r="625" ht="12.75">
      <c r="V625" s="5"/>
    </row>
    <row r="626" ht="12.75">
      <c r="V626" s="5"/>
    </row>
    <row r="627" ht="12.75">
      <c r="V627" s="5"/>
    </row>
    <row r="628" ht="12.75">
      <c r="V628" s="5"/>
    </row>
    <row r="629" ht="12.75">
      <c r="V629" s="5"/>
    </row>
    <row r="630" ht="12.75">
      <c r="V630" s="5"/>
    </row>
    <row r="631" ht="12.75">
      <c r="V631" s="5"/>
    </row>
    <row r="632" ht="12.75">
      <c r="V632" s="5"/>
    </row>
    <row r="633" ht="12.75">
      <c r="V633" s="5"/>
    </row>
    <row r="634" ht="12.75">
      <c r="V634" s="5"/>
    </row>
    <row r="635" ht="12.75">
      <c r="V635" s="5"/>
    </row>
    <row r="636" ht="12.75">
      <c r="V636" s="5"/>
    </row>
    <row r="637" ht="12.75">
      <c r="V637" s="5"/>
    </row>
    <row r="638" ht="12.75">
      <c r="V638" s="5"/>
    </row>
    <row r="639" ht="12.75">
      <c r="V639" s="5"/>
    </row>
    <row r="640" ht="12.75">
      <c r="V640" s="5"/>
    </row>
    <row r="641" ht="12.75">
      <c r="V641" s="5"/>
    </row>
    <row r="642" ht="12.75">
      <c r="V642" s="5"/>
    </row>
    <row r="643" ht="12.75">
      <c r="V643" s="5"/>
    </row>
    <row r="644" ht="12.75">
      <c r="V644" s="5"/>
    </row>
    <row r="645" ht="12.75">
      <c r="V645" s="5"/>
    </row>
    <row r="646" ht="12.75">
      <c r="V646" s="5"/>
    </row>
    <row r="647" ht="12.75">
      <c r="V647" s="5"/>
    </row>
    <row r="648" ht="12.75">
      <c r="V648" s="5"/>
    </row>
    <row r="649" ht="12.75">
      <c r="V649" s="5"/>
    </row>
    <row r="650" ht="12.75">
      <c r="V650" s="5"/>
    </row>
    <row r="651" ht="12.75">
      <c r="V651" s="5"/>
    </row>
    <row r="652" ht="12.75">
      <c r="V652" s="5"/>
    </row>
    <row r="653" ht="12.75">
      <c r="V653" s="5"/>
    </row>
    <row r="654" ht="12.75">
      <c r="V654" s="5"/>
    </row>
    <row r="655" ht="12.75">
      <c r="V655" s="5"/>
    </row>
    <row r="656" ht="12.75">
      <c r="V656" s="5"/>
    </row>
    <row r="657" ht="12.75">
      <c r="V657" s="5"/>
    </row>
    <row r="658" ht="12.75">
      <c r="V658" s="5"/>
    </row>
    <row r="659" ht="12.75">
      <c r="V659" s="5"/>
    </row>
    <row r="660" ht="12.75">
      <c r="V660" s="5"/>
    </row>
    <row r="661" ht="12.75">
      <c r="V661" s="5"/>
    </row>
    <row r="662" ht="12.75">
      <c r="V662" s="5"/>
    </row>
    <row r="663" ht="12.75">
      <c r="V663" s="5"/>
    </row>
    <row r="664" ht="12.75">
      <c r="V664" s="5"/>
    </row>
    <row r="665" ht="12.75">
      <c r="V665" s="5"/>
    </row>
    <row r="666" ht="12.75">
      <c r="V666" s="5"/>
    </row>
    <row r="667" ht="12.75">
      <c r="V667" s="5"/>
    </row>
    <row r="668" ht="12.75">
      <c r="V668" s="5"/>
    </row>
    <row r="669" ht="12.75">
      <c r="V669" s="5"/>
    </row>
    <row r="670" ht="12.75">
      <c r="V670" s="5"/>
    </row>
    <row r="671" ht="12.75">
      <c r="V671" s="5"/>
    </row>
    <row r="672" ht="12.75">
      <c r="V672" s="5"/>
    </row>
    <row r="673" ht="12.75">
      <c r="V673" s="5"/>
    </row>
    <row r="674" ht="12.75">
      <c r="V674" s="5"/>
    </row>
    <row r="675" ht="12.75">
      <c r="V675" s="5"/>
    </row>
    <row r="676" ht="12.75">
      <c r="V676" s="5"/>
    </row>
    <row r="677" ht="12.75">
      <c r="V677" s="5"/>
    </row>
    <row r="678" ht="12.75">
      <c r="V678" s="5"/>
    </row>
    <row r="679" ht="12.75">
      <c r="V679" s="5"/>
    </row>
    <row r="680" ht="12.75">
      <c r="V680" s="5"/>
    </row>
    <row r="681" ht="12.75">
      <c r="V681" s="5"/>
    </row>
    <row r="682" ht="12.75">
      <c r="V682" s="5"/>
    </row>
    <row r="683" ht="12.75">
      <c r="V683" s="5"/>
    </row>
    <row r="684" ht="12.75">
      <c r="V684" s="5"/>
    </row>
    <row r="685" ht="12.75">
      <c r="V685" s="5"/>
    </row>
    <row r="686" ht="12.75">
      <c r="V686" s="5"/>
    </row>
    <row r="687" ht="12.75">
      <c r="V687" s="5"/>
    </row>
    <row r="688" ht="12.75">
      <c r="V688" s="5"/>
    </row>
    <row r="689" ht="12.75">
      <c r="V689" s="5"/>
    </row>
    <row r="690" ht="12.75">
      <c r="V690" s="5"/>
    </row>
    <row r="691" ht="12.75">
      <c r="V691" s="5"/>
    </row>
    <row r="692" ht="12.75">
      <c r="V692" s="5"/>
    </row>
    <row r="693" ht="12.75">
      <c r="V693" s="5"/>
    </row>
    <row r="694" ht="12.75">
      <c r="V694" s="5"/>
    </row>
    <row r="695" ht="12.75">
      <c r="V695" s="5"/>
    </row>
    <row r="696" ht="12.75">
      <c r="V696" s="5"/>
    </row>
  </sheetData>
  <sheetProtection/>
  <mergeCells count="17">
    <mergeCell ref="E554:F554"/>
    <mergeCell ref="E555:F555"/>
    <mergeCell ref="E556:F556"/>
    <mergeCell ref="E135:K135"/>
    <mergeCell ref="A1:J1"/>
    <mergeCell ref="D3:J3"/>
    <mergeCell ref="E4:I4"/>
    <mergeCell ref="E557:F557"/>
    <mergeCell ref="H549:I549"/>
    <mergeCell ref="H550:I550"/>
    <mergeCell ref="H551:I551"/>
    <mergeCell ref="H552:I552"/>
    <mergeCell ref="D548:I548"/>
    <mergeCell ref="H554:I554"/>
    <mergeCell ref="H555:I555"/>
    <mergeCell ref="H556:I556"/>
    <mergeCell ref="H557:I557"/>
  </mergeCells>
  <printOptions/>
  <pageMargins left="0.1968503937007874" right="0.15748031496062992" top="0.1968503937007874" bottom="0.2362204724409449" header="0.1968503937007874" footer="0.2362204724409449"/>
  <pageSetup fitToHeight="9" horizontalDpi="600" verticalDpi="600" orientation="landscape" paperSize="9" scale="85" r:id="rId3"/>
  <rowBreaks count="6" manualBreakCount="6">
    <brk id="49" max="11" man="1"/>
    <brk id="102" max="11" man="1"/>
    <brk id="209" max="11" man="1"/>
    <brk id="262" max="11" man="1"/>
    <brk id="315" max="11" man="1"/>
    <brk id="368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8"/>
  <sheetViews>
    <sheetView zoomScalePageLayoutView="0" workbookViewId="0" topLeftCell="A1">
      <selection activeCell="A98" sqref="A98"/>
    </sheetView>
  </sheetViews>
  <sheetFormatPr defaultColWidth="9.140625" defaultRowHeight="12.75"/>
  <sheetData>
    <row r="1" spans="1:3" ht="12.75">
      <c r="A1" s="57" t="s">
        <v>123</v>
      </c>
      <c r="B1" s="10"/>
      <c r="C1" s="4" t="s">
        <v>229</v>
      </c>
    </row>
    <row r="2" spans="1:3" ht="13.5" thickBot="1">
      <c r="A2" s="58" t="s">
        <v>224</v>
      </c>
      <c r="B2" s="190">
        <v>38292</v>
      </c>
      <c r="C2" s="4">
        <v>2005</v>
      </c>
    </row>
    <row r="3" spans="1:3" ht="13.5" thickTop="1">
      <c r="A3" s="59">
        <v>710.17</v>
      </c>
      <c r="B3" s="54">
        <v>889.83</v>
      </c>
      <c r="C3" s="191">
        <v>1000</v>
      </c>
    </row>
    <row r="4" spans="1:3" ht="12.75">
      <c r="A4" s="55">
        <v>356.79</v>
      </c>
      <c r="B4" s="54">
        <v>403.31</v>
      </c>
      <c r="C4" s="191">
        <v>440</v>
      </c>
    </row>
    <row r="5" spans="1:3" ht="12.75">
      <c r="A5" s="55">
        <v>56.64</v>
      </c>
      <c r="B5" s="54">
        <v>64.69</v>
      </c>
      <c r="C5" s="191">
        <v>70</v>
      </c>
    </row>
    <row r="6" spans="1:3" ht="12.75">
      <c r="A6" s="47">
        <v>760.45</v>
      </c>
      <c r="B6" s="54">
        <v>908.47</v>
      </c>
      <c r="C6" s="191">
        <v>1000</v>
      </c>
    </row>
    <row r="7" spans="1:3" ht="12.75">
      <c r="A7" s="55"/>
      <c r="C7" s="191"/>
    </row>
    <row r="8" spans="1:3" ht="12.75">
      <c r="A8" s="47">
        <v>1065.3</v>
      </c>
      <c r="B8" s="54">
        <v>1453.38</v>
      </c>
      <c r="C8" s="191">
        <v>1500</v>
      </c>
    </row>
    <row r="9" spans="1:3" ht="12.75">
      <c r="A9" s="47">
        <v>4.78</v>
      </c>
      <c r="B9" s="54">
        <v>7.29</v>
      </c>
      <c r="C9" s="191">
        <v>6</v>
      </c>
    </row>
    <row r="10" spans="1:2" ht="12.75">
      <c r="A10" s="47">
        <v>0.33</v>
      </c>
      <c r="B10" s="54">
        <v>0.33</v>
      </c>
    </row>
    <row r="11" spans="1:3" ht="12.75">
      <c r="A11" s="47">
        <v>232.14</v>
      </c>
      <c r="B11" s="54">
        <v>233.57</v>
      </c>
      <c r="C11" s="191">
        <v>311</v>
      </c>
    </row>
    <row r="12" spans="1:3" ht="12.75">
      <c r="A12" s="47">
        <v>17.15</v>
      </c>
      <c r="B12" s="54">
        <v>17.15</v>
      </c>
      <c r="C12" s="191">
        <v>16.5</v>
      </c>
    </row>
    <row r="13" spans="1:3" ht="12.75">
      <c r="A13" s="47">
        <v>2.32</v>
      </c>
      <c r="B13" s="54">
        <v>2.32</v>
      </c>
      <c r="C13" s="191">
        <v>2</v>
      </c>
    </row>
    <row r="14" spans="1:3" ht="12.75">
      <c r="A14" s="47">
        <v>1.68</v>
      </c>
      <c r="B14" s="54">
        <v>1.84</v>
      </c>
      <c r="C14" s="191">
        <v>2</v>
      </c>
    </row>
    <row r="15" ht="12.75">
      <c r="A15" s="47"/>
    </row>
    <row r="16" spans="1:3" ht="12.75">
      <c r="A16" s="47">
        <v>1.32</v>
      </c>
      <c r="B16" s="54">
        <v>1.32</v>
      </c>
      <c r="C16" s="191">
        <v>1</v>
      </c>
    </row>
    <row r="17" spans="1:3" ht="12.75">
      <c r="A17" s="47">
        <v>4.58</v>
      </c>
      <c r="B17" s="54">
        <v>5.29</v>
      </c>
      <c r="C17" s="191">
        <v>5</v>
      </c>
    </row>
    <row r="18" spans="1:3" ht="12.75">
      <c r="A18" s="47">
        <v>197.12</v>
      </c>
      <c r="B18" s="54">
        <v>220.14</v>
      </c>
      <c r="C18" s="191">
        <v>350</v>
      </c>
    </row>
    <row r="19" spans="1:3" ht="12.75">
      <c r="A19" s="60">
        <f>SUM(A3:A18)</f>
        <v>3410.7700000000004</v>
      </c>
      <c r="B19" s="192">
        <f>SUM(B3:B18)</f>
        <v>4208.930000000001</v>
      </c>
      <c r="C19" s="192">
        <f>SUM(C3:C18)</f>
        <v>4703.5</v>
      </c>
    </row>
    <row r="20" spans="1:2" ht="12.75">
      <c r="A20" s="93">
        <v>256.42</v>
      </c>
      <c r="B20" s="54">
        <v>318.38</v>
      </c>
    </row>
    <row r="21" spans="1:2" ht="12.75">
      <c r="A21" s="55">
        <v>19.38</v>
      </c>
      <c r="B21" s="54">
        <v>36.83</v>
      </c>
    </row>
    <row r="22" spans="1:2" ht="12.75">
      <c r="A22" s="55">
        <v>242.87</v>
      </c>
      <c r="B22" s="54">
        <v>289.51</v>
      </c>
    </row>
    <row r="23" spans="1:2" ht="12.75">
      <c r="A23" s="55">
        <v>68.78</v>
      </c>
      <c r="B23" s="54">
        <v>92.31</v>
      </c>
    </row>
    <row r="24" spans="1:3" ht="12.75">
      <c r="A24" s="55">
        <v>409.15</v>
      </c>
      <c r="B24" s="54">
        <v>496.6</v>
      </c>
      <c r="C24" s="191">
        <v>500</v>
      </c>
    </row>
    <row r="25" spans="1:2" ht="12.75">
      <c r="A25" s="55">
        <v>5226.9</v>
      </c>
      <c r="B25" s="54">
        <v>6478.96</v>
      </c>
    </row>
    <row r="26" ht="12.75">
      <c r="A26" s="55"/>
    </row>
    <row r="27" ht="12.75">
      <c r="A27" s="55"/>
    </row>
    <row r="28" spans="1:2" ht="12.75">
      <c r="A28" s="55">
        <v>385</v>
      </c>
      <c r="B28" s="54">
        <v>526</v>
      </c>
    </row>
    <row r="29" spans="1:2" ht="12.75">
      <c r="A29" s="55">
        <v>5437.37</v>
      </c>
      <c r="B29" s="54">
        <v>11313.73</v>
      </c>
    </row>
    <row r="30" spans="1:3" ht="12.75">
      <c r="A30" s="55"/>
      <c r="C30">
        <v>520</v>
      </c>
    </row>
    <row r="31" ht="12.75">
      <c r="A31" s="55"/>
    </row>
    <row r="32" spans="1:2" ht="12.75">
      <c r="A32" s="55">
        <v>120</v>
      </c>
      <c r="B32">
        <v>120</v>
      </c>
    </row>
    <row r="33" ht="12.75">
      <c r="A33" s="55"/>
    </row>
    <row r="34" spans="1:3" ht="12.75">
      <c r="A34" s="55">
        <v>26.21</v>
      </c>
      <c r="B34" s="54">
        <v>26.21</v>
      </c>
      <c r="C34" s="191">
        <v>25</v>
      </c>
    </row>
    <row r="35" spans="1:2" ht="12.75">
      <c r="A35" s="55">
        <v>2.52</v>
      </c>
      <c r="B35">
        <v>3.36</v>
      </c>
    </row>
    <row r="36" spans="1:3" ht="12.75">
      <c r="A36" s="55">
        <v>146.27</v>
      </c>
      <c r="B36" s="54">
        <v>147.43</v>
      </c>
      <c r="C36" s="191">
        <v>145</v>
      </c>
    </row>
    <row r="37" spans="1:2" ht="12.75">
      <c r="A37" s="55">
        <v>100</v>
      </c>
      <c r="B37" s="54">
        <v>177</v>
      </c>
    </row>
    <row r="38" ht="12.75">
      <c r="A38" s="55"/>
    </row>
    <row r="39" ht="12.75">
      <c r="A39" s="55"/>
    </row>
    <row r="40" spans="1:2" ht="12.75">
      <c r="A40" s="55">
        <v>1.09</v>
      </c>
      <c r="B40">
        <v>1.75</v>
      </c>
    </row>
    <row r="41" spans="1:2" ht="12.75">
      <c r="A41" s="55">
        <v>0.86</v>
      </c>
      <c r="B41">
        <v>0.86</v>
      </c>
    </row>
    <row r="42" spans="1:3" ht="12.75">
      <c r="A42" s="55">
        <v>3.7</v>
      </c>
      <c r="B42" s="54">
        <v>4.6</v>
      </c>
      <c r="C42" s="191">
        <v>3.5</v>
      </c>
    </row>
    <row r="43" spans="1:3" ht="12.75">
      <c r="A43" s="55">
        <v>37.14</v>
      </c>
      <c r="B43" s="54">
        <v>48.86</v>
      </c>
      <c r="C43" s="191">
        <v>45</v>
      </c>
    </row>
    <row r="44" ht="12.75">
      <c r="A44" s="55"/>
    </row>
    <row r="45" ht="12.75">
      <c r="A45" s="55"/>
    </row>
    <row r="46" ht="12.75">
      <c r="A46" s="61"/>
    </row>
    <row r="47" ht="12.75">
      <c r="A47" s="93"/>
    </row>
    <row r="48" spans="1:2" ht="12.75">
      <c r="A48" s="55">
        <v>6.99</v>
      </c>
      <c r="B48">
        <v>6.99</v>
      </c>
    </row>
    <row r="49" spans="1:3" ht="12.75">
      <c r="A49" s="55">
        <v>55.62</v>
      </c>
      <c r="B49" s="54">
        <v>80.01</v>
      </c>
      <c r="C49" s="191">
        <v>40</v>
      </c>
    </row>
    <row r="50" spans="1:2" ht="12.75">
      <c r="A50" s="60">
        <f>SUM(A47:A49)</f>
        <v>62.61</v>
      </c>
      <c r="B50" s="4">
        <f>SUM(B47:B49)</f>
        <v>87</v>
      </c>
    </row>
    <row r="51" ht="12.75">
      <c r="A51" s="93"/>
    </row>
    <row r="52" ht="12.75">
      <c r="A52" s="61"/>
    </row>
    <row r="53" ht="12.75">
      <c r="A53" s="93"/>
    </row>
    <row r="54" spans="1:2" ht="12.75">
      <c r="A54" s="55">
        <v>12.88</v>
      </c>
      <c r="B54">
        <v>16.12</v>
      </c>
    </row>
    <row r="55" spans="1:2" ht="12.75">
      <c r="A55" s="55">
        <v>0.63</v>
      </c>
      <c r="B55">
        <v>1.97</v>
      </c>
    </row>
    <row r="56" spans="1:3" ht="12.75">
      <c r="A56" s="55">
        <v>79.84</v>
      </c>
      <c r="B56">
        <v>98.22</v>
      </c>
      <c r="C56" s="191">
        <v>110</v>
      </c>
    </row>
    <row r="57" spans="1:2" ht="12.75">
      <c r="A57" s="60">
        <f>SUM(A53:A56)</f>
        <v>93.35000000000001</v>
      </c>
      <c r="B57" s="4">
        <f>SUM(B53:B56)</f>
        <v>116.31</v>
      </c>
    </row>
    <row r="58" ht="12.75">
      <c r="A58" s="93"/>
    </row>
    <row r="59" spans="1:2" ht="12.75">
      <c r="A59" s="55">
        <v>36.79</v>
      </c>
      <c r="B59">
        <v>36.79</v>
      </c>
    </row>
    <row r="60" spans="1:3" ht="12.75">
      <c r="A60" s="55">
        <v>47.05</v>
      </c>
      <c r="B60">
        <v>53.85</v>
      </c>
      <c r="C60" s="191">
        <v>55</v>
      </c>
    </row>
    <row r="61" spans="1:2" ht="12.75">
      <c r="A61" s="60">
        <f>SUM(A58:A60)</f>
        <v>83.84</v>
      </c>
      <c r="B61" s="4">
        <f>SUM(B58:B60)</f>
        <v>90.64</v>
      </c>
    </row>
    <row r="62" ht="12.75">
      <c r="A62" s="106"/>
    </row>
    <row r="63" spans="1:3" ht="12.75">
      <c r="A63" s="55">
        <v>23.46</v>
      </c>
      <c r="B63">
        <v>23.47</v>
      </c>
      <c r="C63" s="191">
        <v>23</v>
      </c>
    </row>
    <row r="64" spans="1:3" ht="12.75">
      <c r="A64" s="55">
        <v>1.24</v>
      </c>
      <c r="B64">
        <v>1.24</v>
      </c>
      <c r="C64" s="191">
        <v>1</v>
      </c>
    </row>
    <row r="65" spans="1:2" ht="12.75">
      <c r="A65" s="60">
        <f>SUM(A63:A64)</f>
        <v>24.7</v>
      </c>
      <c r="B65">
        <f>SUM(B62:B64)</f>
        <v>24.709999999999997</v>
      </c>
    </row>
    <row r="66" spans="1:2" ht="12.75">
      <c r="A66" s="62">
        <v>50</v>
      </c>
      <c r="B66" s="193">
        <v>50</v>
      </c>
    </row>
    <row r="67" ht="12.75">
      <c r="A67" s="106"/>
    </row>
    <row r="68" spans="1:2" ht="12.75">
      <c r="A68" s="55">
        <v>1.63</v>
      </c>
      <c r="B68">
        <v>1.99</v>
      </c>
    </row>
    <row r="69" spans="1:3" ht="12.75">
      <c r="A69" s="55">
        <v>9.47</v>
      </c>
      <c r="B69" s="54">
        <v>67.13</v>
      </c>
      <c r="C69" s="191">
        <v>65</v>
      </c>
    </row>
    <row r="70" spans="1:2" ht="12.75">
      <c r="A70" s="55">
        <v>0.24</v>
      </c>
      <c r="B70">
        <v>0.24</v>
      </c>
    </row>
    <row r="71" spans="1:2" ht="12.75">
      <c r="A71" s="55">
        <v>6.78</v>
      </c>
      <c r="B71">
        <v>6.83</v>
      </c>
    </row>
    <row r="72" spans="1:2" ht="12.75">
      <c r="A72" s="55">
        <v>0.83</v>
      </c>
      <c r="B72">
        <v>0.83</v>
      </c>
    </row>
    <row r="73" spans="1:3" ht="12.75">
      <c r="A73" s="55"/>
      <c r="C73">
        <v>150</v>
      </c>
    </row>
    <row r="74" spans="1:2" ht="12.75">
      <c r="A74" s="60">
        <f>SUM(A68:A73)</f>
        <v>18.95</v>
      </c>
      <c r="B74" s="4">
        <f>SUM(B67:B73)</f>
        <v>77.01999999999998</v>
      </c>
    </row>
    <row r="75" spans="1:2" ht="12.75">
      <c r="A75" s="62">
        <v>26.8</v>
      </c>
      <c r="B75" s="193">
        <v>32.86</v>
      </c>
    </row>
    <row r="76" spans="1:2" ht="12.75">
      <c r="A76" s="62"/>
      <c r="B76" s="194">
        <v>25</v>
      </c>
    </row>
    <row r="77" ht="12.75">
      <c r="A77" s="63"/>
    </row>
    <row r="78" ht="12.75">
      <c r="A78" s="173"/>
    </row>
    <row r="79" spans="1:2" ht="12.75">
      <c r="A79" s="174">
        <v>40.45</v>
      </c>
      <c r="B79">
        <v>40.66</v>
      </c>
    </row>
    <row r="80" spans="1:2" ht="12.75">
      <c r="A80" s="174">
        <v>1</v>
      </c>
      <c r="B80">
        <v>1</v>
      </c>
    </row>
    <row r="81" ht="12.75">
      <c r="A81" s="174">
        <v>1.77</v>
      </c>
    </row>
    <row r="82" spans="1:2" ht="12.75">
      <c r="A82" s="175">
        <f>SUM(A79:A81)</f>
        <v>43.220000000000006</v>
      </c>
      <c r="B82" s="4">
        <f>SUM(B79:B81)</f>
        <v>41.66</v>
      </c>
    </row>
    <row r="83" ht="12.75">
      <c r="A83" s="106"/>
    </row>
    <row r="84" spans="1:2" ht="12.75">
      <c r="A84" s="55">
        <v>1.38</v>
      </c>
      <c r="B84">
        <v>1.45</v>
      </c>
    </row>
    <row r="85" spans="1:2" ht="12.75">
      <c r="A85" s="55">
        <v>1.76</v>
      </c>
      <c r="B85">
        <v>1.75</v>
      </c>
    </row>
    <row r="86" spans="1:2" ht="12.75">
      <c r="A86" s="60">
        <f>SUM(A84:A85)</f>
        <v>3.1399999999999997</v>
      </c>
      <c r="B86" s="4">
        <f>SUM(B84:B85)</f>
        <v>3.2</v>
      </c>
    </row>
    <row r="87" spans="1:2" ht="12.75">
      <c r="A87" s="106">
        <v>2.61</v>
      </c>
      <c r="B87" s="4">
        <v>2.61</v>
      </c>
    </row>
    <row r="88" ht="12.75">
      <c r="A88" s="55"/>
    </row>
    <row r="89" spans="1:2" ht="12.75">
      <c r="A89" s="56">
        <v>3088.01</v>
      </c>
      <c r="B89" s="4">
        <v>5083.62</v>
      </c>
    </row>
    <row r="90" spans="1:2" ht="12.75">
      <c r="A90" s="56">
        <v>-2215.81</v>
      </c>
      <c r="B90" s="4">
        <v>-4419.7</v>
      </c>
    </row>
    <row r="91" spans="1:2" ht="12.75">
      <c r="A91" s="56">
        <v>61.8</v>
      </c>
      <c r="B91" s="4">
        <v>-12345</v>
      </c>
    </row>
    <row r="92" spans="1:2" ht="12.75">
      <c r="A92" s="56">
        <v>1224.27</v>
      </c>
      <c r="B92" s="4">
        <v>1224.27</v>
      </c>
    </row>
    <row r="93" ht="12.75">
      <c r="A93" s="55"/>
    </row>
    <row r="94" ht="12.75">
      <c r="A94" s="55"/>
    </row>
    <row r="95" ht="12.75">
      <c r="A95" s="55"/>
    </row>
    <row r="96" ht="12.75">
      <c r="A96" s="55"/>
    </row>
    <row r="97" spans="1:2" ht="12.75">
      <c r="A97" s="60">
        <v>-825.13</v>
      </c>
      <c r="B97" s="193">
        <v>-999.77</v>
      </c>
    </row>
    <row r="98" ht="12.75">
      <c r="A98" s="188">
        <f>SUM(A97,A92,A91,A90,A89,A87,A86,A82,A75,A74,A66,A65,A61,A57,A50,A19:A43)</f>
        <v>17636.79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4"/>
  <sheetViews>
    <sheetView zoomScalePageLayoutView="0" workbookViewId="0" topLeftCell="C1">
      <selection activeCell="M20" sqref="M20"/>
    </sheetView>
  </sheetViews>
  <sheetFormatPr defaultColWidth="9.140625" defaultRowHeight="12.75"/>
  <cols>
    <col min="5" max="5" width="45.00390625" style="0" customWidth="1"/>
    <col min="13" max="13" width="10.140625" style="0" bestFit="1" customWidth="1"/>
  </cols>
  <sheetData>
    <row r="1" spans="1:2" ht="13.5" thickTop="1">
      <c r="A1" s="83"/>
      <c r="B1" s="13"/>
    </row>
    <row r="2" spans="1:2" ht="12.75">
      <c r="A2" s="55">
        <v>0.45</v>
      </c>
      <c r="B2" s="54">
        <v>0.45</v>
      </c>
    </row>
    <row r="3" spans="1:13" ht="13.5" thickBot="1">
      <c r="A3" s="55">
        <v>0.49</v>
      </c>
      <c r="B3" s="54">
        <v>0.49</v>
      </c>
      <c r="M3" s="236">
        <v>38331</v>
      </c>
    </row>
    <row r="4" spans="1:13" ht="13.5" thickTop="1">
      <c r="A4" s="124">
        <f>SUM(A2:A3)</f>
        <v>0.94</v>
      </c>
      <c r="B4" s="4">
        <f>SUM(B1:B3)</f>
        <v>0.94</v>
      </c>
      <c r="D4" s="146">
        <v>1111</v>
      </c>
      <c r="E4" s="147" t="s">
        <v>0</v>
      </c>
      <c r="F4" s="148">
        <v>850</v>
      </c>
      <c r="G4" s="149">
        <v>850</v>
      </c>
      <c r="H4" s="149">
        <v>465.74</v>
      </c>
      <c r="I4" s="149">
        <v>1000</v>
      </c>
      <c r="J4" s="59">
        <v>710.17</v>
      </c>
      <c r="K4" s="54">
        <v>889.83</v>
      </c>
      <c r="L4" s="191">
        <v>1000</v>
      </c>
      <c r="M4" s="191">
        <v>909.61</v>
      </c>
    </row>
    <row r="5" spans="1:13" ht="12.75">
      <c r="A5" s="63"/>
      <c r="D5" s="15">
        <v>1112</v>
      </c>
      <c r="E5" s="16" t="s">
        <v>26</v>
      </c>
      <c r="F5" s="150">
        <v>350</v>
      </c>
      <c r="G5" s="66">
        <v>350</v>
      </c>
      <c r="H5" s="66">
        <v>216.87</v>
      </c>
      <c r="I5" s="66">
        <v>550</v>
      </c>
      <c r="J5" s="55">
        <v>356.79</v>
      </c>
      <c r="K5" s="54">
        <v>403.31</v>
      </c>
      <c r="L5" s="191">
        <v>440</v>
      </c>
      <c r="M5" s="191">
        <v>404.95</v>
      </c>
    </row>
    <row r="6" spans="1:13" ht="12.75">
      <c r="A6" s="93"/>
      <c r="D6" s="15">
        <v>1113</v>
      </c>
      <c r="E6" s="16" t="s">
        <v>27</v>
      </c>
      <c r="F6" s="150">
        <v>50</v>
      </c>
      <c r="G6" s="66">
        <v>50</v>
      </c>
      <c r="H6" s="66">
        <v>42.51</v>
      </c>
      <c r="I6" s="66">
        <v>80</v>
      </c>
      <c r="J6" s="55">
        <v>56.64</v>
      </c>
      <c r="K6" s="54">
        <v>64.69</v>
      </c>
      <c r="L6" s="191">
        <v>70</v>
      </c>
      <c r="M6" s="191">
        <v>67.45</v>
      </c>
    </row>
    <row r="7" spans="1:13" ht="12.75">
      <c r="A7" s="55">
        <v>1.8</v>
      </c>
      <c r="B7">
        <v>2.2</v>
      </c>
      <c r="D7" s="15">
        <v>1121</v>
      </c>
      <c r="E7" s="16" t="s">
        <v>2</v>
      </c>
      <c r="F7" s="64">
        <v>1000</v>
      </c>
      <c r="G7" s="64">
        <v>1000</v>
      </c>
      <c r="H7" s="64">
        <v>440.47</v>
      </c>
      <c r="I7" s="64">
        <v>1000</v>
      </c>
      <c r="J7" s="47">
        <v>760.45</v>
      </c>
      <c r="K7" s="54">
        <v>908.47</v>
      </c>
      <c r="L7" s="191">
        <v>1020</v>
      </c>
      <c r="M7" s="191">
        <v>908.47</v>
      </c>
    </row>
    <row r="8" spans="1:12" ht="12.75">
      <c r="A8" s="55">
        <v>0.13</v>
      </c>
      <c r="B8">
        <v>0.13</v>
      </c>
      <c r="D8" s="15">
        <v>1122</v>
      </c>
      <c r="E8" s="18" t="s">
        <v>3</v>
      </c>
      <c r="F8" s="64">
        <v>50</v>
      </c>
      <c r="G8" s="64">
        <v>50</v>
      </c>
      <c r="H8" s="66"/>
      <c r="I8" s="66">
        <v>50</v>
      </c>
      <c r="J8" s="55"/>
      <c r="L8" s="191"/>
    </row>
    <row r="9" spans="1:13" ht="12.75">
      <c r="A9" s="55">
        <v>0.6</v>
      </c>
      <c r="B9">
        <v>0.6</v>
      </c>
      <c r="D9" s="15">
        <v>1211</v>
      </c>
      <c r="E9" s="18" t="s">
        <v>4</v>
      </c>
      <c r="F9" s="64">
        <v>1500</v>
      </c>
      <c r="G9" s="64">
        <v>1500</v>
      </c>
      <c r="H9" s="64">
        <v>725.11</v>
      </c>
      <c r="I9" s="64">
        <v>1391</v>
      </c>
      <c r="J9" s="47">
        <v>1065.3</v>
      </c>
      <c r="K9" s="54">
        <v>1453.38</v>
      </c>
      <c r="L9" s="191">
        <v>1550</v>
      </c>
      <c r="M9" s="191">
        <v>1572.69</v>
      </c>
    </row>
    <row r="10" spans="1:13" ht="12.75">
      <c r="A10" s="47">
        <v>17.26</v>
      </c>
      <c r="B10" s="54">
        <v>17.26</v>
      </c>
      <c r="D10" s="15">
        <v>1332</v>
      </c>
      <c r="E10" s="18" t="s">
        <v>6</v>
      </c>
      <c r="F10" s="64">
        <v>6</v>
      </c>
      <c r="G10" s="64">
        <v>6</v>
      </c>
      <c r="H10" s="64">
        <v>2.79</v>
      </c>
      <c r="I10" s="64">
        <v>6</v>
      </c>
      <c r="J10" s="47">
        <v>4.78</v>
      </c>
      <c r="K10" s="54">
        <v>7.29</v>
      </c>
      <c r="L10" s="191">
        <v>6</v>
      </c>
      <c r="M10" s="191">
        <v>7.29</v>
      </c>
    </row>
    <row r="11" spans="1:13" ht="12.75">
      <c r="A11" s="47">
        <v>28.49</v>
      </c>
      <c r="B11" s="54">
        <v>28.49</v>
      </c>
      <c r="C11" s="191">
        <v>50</v>
      </c>
      <c r="D11" s="15">
        <v>1334</v>
      </c>
      <c r="E11" s="18" t="s">
        <v>7</v>
      </c>
      <c r="F11" s="64">
        <v>0</v>
      </c>
      <c r="G11" s="64">
        <v>0</v>
      </c>
      <c r="H11" s="64">
        <v>0.33</v>
      </c>
      <c r="I11" s="64">
        <v>0</v>
      </c>
      <c r="J11" s="47">
        <v>0.33</v>
      </c>
      <c r="K11" s="54">
        <v>0.33</v>
      </c>
      <c r="M11" s="191">
        <v>0.33</v>
      </c>
    </row>
    <row r="12" spans="1:13" ht="12.75">
      <c r="A12" s="47">
        <v>10.08</v>
      </c>
      <c r="B12">
        <v>10.08</v>
      </c>
      <c r="D12" s="15">
        <v>1337</v>
      </c>
      <c r="E12" s="18" t="s">
        <v>8</v>
      </c>
      <c r="F12" s="64">
        <v>230</v>
      </c>
      <c r="G12" s="66">
        <v>230</v>
      </c>
      <c r="H12" s="64">
        <v>229.17</v>
      </c>
      <c r="I12" s="64">
        <v>230</v>
      </c>
      <c r="J12" s="47">
        <v>232.14</v>
      </c>
      <c r="K12" s="54">
        <v>233.57</v>
      </c>
      <c r="L12" s="191">
        <v>311</v>
      </c>
      <c r="M12" s="191">
        <v>233.57</v>
      </c>
    </row>
    <row r="13" spans="1:13" ht="12.75">
      <c r="A13" s="124">
        <f>SUM(A7:A12)</f>
        <v>58.36</v>
      </c>
      <c r="B13" s="4">
        <f>SUM(B6:B12)</f>
        <v>58.76</v>
      </c>
      <c r="D13" s="15">
        <v>1341</v>
      </c>
      <c r="E13" s="18" t="s">
        <v>9</v>
      </c>
      <c r="F13" s="64">
        <v>12</v>
      </c>
      <c r="G13" s="65">
        <v>12.5</v>
      </c>
      <c r="H13" s="64">
        <v>16.85</v>
      </c>
      <c r="I13" s="64">
        <v>16.5</v>
      </c>
      <c r="J13" s="47">
        <v>17.15</v>
      </c>
      <c r="K13" s="54">
        <v>17.15</v>
      </c>
      <c r="L13" s="191">
        <v>16.5</v>
      </c>
      <c r="M13" s="191">
        <v>17.15</v>
      </c>
    </row>
    <row r="14" spans="1:13" ht="12.75">
      <c r="A14" s="93"/>
      <c r="D14" s="15">
        <v>1342</v>
      </c>
      <c r="E14" s="18" t="s">
        <v>10</v>
      </c>
      <c r="F14" s="64">
        <v>2</v>
      </c>
      <c r="G14" s="64">
        <v>2</v>
      </c>
      <c r="H14" s="64">
        <v>2.32</v>
      </c>
      <c r="I14" s="64">
        <v>2</v>
      </c>
      <c r="J14" s="47">
        <v>2.32</v>
      </c>
      <c r="K14" s="54">
        <v>2.32</v>
      </c>
      <c r="L14" s="191">
        <v>2</v>
      </c>
      <c r="M14" s="191">
        <v>2.32</v>
      </c>
    </row>
    <row r="15" spans="1:13" ht="12.75">
      <c r="A15" s="47">
        <v>1.53</v>
      </c>
      <c r="B15">
        <v>1.53</v>
      </c>
      <c r="D15" s="15">
        <v>1343</v>
      </c>
      <c r="E15" s="18" t="s">
        <v>11</v>
      </c>
      <c r="F15" s="64">
        <v>3</v>
      </c>
      <c r="G15" s="64">
        <v>3</v>
      </c>
      <c r="H15" s="64">
        <v>0.32</v>
      </c>
      <c r="I15" s="64">
        <v>3</v>
      </c>
      <c r="J15" s="47">
        <v>1.68</v>
      </c>
      <c r="K15" s="54">
        <v>1.84</v>
      </c>
      <c r="L15" s="191">
        <v>2</v>
      </c>
      <c r="M15" s="191">
        <v>1.84</v>
      </c>
    </row>
    <row r="16" spans="1:10" ht="12.75">
      <c r="A16" s="47"/>
      <c r="B16">
        <v>6.2</v>
      </c>
      <c r="D16" s="15">
        <v>1344</v>
      </c>
      <c r="E16" s="18" t="s">
        <v>12</v>
      </c>
      <c r="F16" s="64">
        <v>0</v>
      </c>
      <c r="G16" s="64">
        <v>0</v>
      </c>
      <c r="H16" s="64">
        <v>0</v>
      </c>
      <c r="I16" s="64">
        <v>0</v>
      </c>
      <c r="J16" s="47"/>
    </row>
    <row r="17" spans="1:13" ht="12.75">
      <c r="A17" s="47">
        <v>287.4</v>
      </c>
      <c r="B17" s="54">
        <v>344.46</v>
      </c>
      <c r="D17" s="15">
        <v>1345</v>
      </c>
      <c r="E17" s="18" t="s">
        <v>13</v>
      </c>
      <c r="F17" s="64">
        <v>1</v>
      </c>
      <c r="G17" s="66">
        <v>1</v>
      </c>
      <c r="H17" s="64">
        <v>1.32</v>
      </c>
      <c r="I17" s="64">
        <v>1</v>
      </c>
      <c r="J17" s="47">
        <v>1.32</v>
      </c>
      <c r="K17" s="54">
        <v>1.32</v>
      </c>
      <c r="L17" s="191">
        <v>1</v>
      </c>
      <c r="M17" s="191">
        <v>1.32</v>
      </c>
    </row>
    <row r="18" spans="1:13" ht="12.75">
      <c r="A18" s="124">
        <f>SUM(A15:A17)</f>
        <v>288.92999999999995</v>
      </c>
      <c r="B18" s="4">
        <f>SUM(B14:B17)</f>
        <v>352.19</v>
      </c>
      <c r="D18" s="15">
        <v>1361</v>
      </c>
      <c r="E18" s="18" t="s">
        <v>5</v>
      </c>
      <c r="F18" s="64">
        <v>6</v>
      </c>
      <c r="G18" s="66">
        <v>6</v>
      </c>
      <c r="H18" s="64">
        <v>3.54</v>
      </c>
      <c r="I18" s="64">
        <v>6</v>
      </c>
      <c r="J18" s="47">
        <v>4.58</v>
      </c>
      <c r="K18" s="54">
        <v>5.29</v>
      </c>
      <c r="L18" s="191">
        <v>5</v>
      </c>
      <c r="M18" s="191">
        <v>5</v>
      </c>
    </row>
    <row r="19" spans="1:13" ht="12.75">
      <c r="A19" s="177">
        <v>6.22</v>
      </c>
      <c r="B19" s="101">
        <v>6.22</v>
      </c>
      <c r="C19" s="127">
        <v>10</v>
      </c>
      <c r="D19" s="15">
        <v>1511</v>
      </c>
      <c r="E19" s="18" t="s">
        <v>14</v>
      </c>
      <c r="F19" s="64">
        <v>350</v>
      </c>
      <c r="G19" s="66">
        <v>350</v>
      </c>
      <c r="H19" s="64">
        <v>80.39</v>
      </c>
      <c r="I19" s="64">
        <v>350</v>
      </c>
      <c r="J19" s="47">
        <v>197.12</v>
      </c>
      <c r="K19" s="54">
        <v>220.14</v>
      </c>
      <c r="L19" s="191">
        <v>350</v>
      </c>
      <c r="M19" s="191">
        <v>328.84</v>
      </c>
    </row>
    <row r="20" spans="1:13" ht="12.75">
      <c r="A20" s="127">
        <v>3.81</v>
      </c>
      <c r="B20" s="4">
        <v>3.81</v>
      </c>
      <c r="C20" s="4">
        <v>5</v>
      </c>
      <c r="D20" s="44" t="s">
        <v>44</v>
      </c>
      <c r="E20" s="45" t="s">
        <v>46</v>
      </c>
      <c r="F20" s="115">
        <f aca="true" t="shared" si="0" ref="F20:L20">SUM(F4:F19)</f>
        <v>4410</v>
      </c>
      <c r="G20" s="151">
        <f t="shared" si="0"/>
        <v>4410.5</v>
      </c>
      <c r="H20" s="151">
        <f t="shared" si="0"/>
        <v>2227.7300000000005</v>
      </c>
      <c r="I20" s="151">
        <f t="shared" si="0"/>
        <v>4685.5</v>
      </c>
      <c r="J20" s="60">
        <f t="shared" si="0"/>
        <v>3410.7700000000004</v>
      </c>
      <c r="K20" s="192">
        <f t="shared" si="0"/>
        <v>4208.930000000001</v>
      </c>
      <c r="L20" s="192">
        <f t="shared" si="0"/>
        <v>4773.5</v>
      </c>
      <c r="M20" s="192">
        <f>SUM(M4:M19)</f>
        <v>4460.829999999999</v>
      </c>
    </row>
    <row r="21" spans="1:3" ht="12.75">
      <c r="A21" s="93"/>
      <c r="B21" s="195"/>
      <c r="C21" s="196"/>
    </row>
    <row r="22" spans="1:3" ht="12.75">
      <c r="A22" s="47">
        <v>19.55</v>
      </c>
      <c r="B22" s="199">
        <v>24.06</v>
      </c>
      <c r="C22" s="47">
        <v>30</v>
      </c>
    </row>
    <row r="23" spans="1:3" ht="12.75">
      <c r="A23" s="47">
        <v>5.21</v>
      </c>
      <c r="B23" s="199">
        <v>6.39</v>
      </c>
      <c r="C23" s="47">
        <v>7.5</v>
      </c>
    </row>
    <row r="24" spans="1:3" ht="12.75">
      <c r="A24" s="47">
        <v>0.21</v>
      </c>
      <c r="B24" s="197">
        <v>0.61</v>
      </c>
      <c r="C24" s="198">
        <v>0.8</v>
      </c>
    </row>
    <row r="25" spans="1:3" ht="12.75">
      <c r="A25" s="47">
        <v>0.08</v>
      </c>
      <c r="B25" s="199">
        <v>0.11</v>
      </c>
      <c r="C25" s="47">
        <v>0.2</v>
      </c>
    </row>
    <row r="26" spans="1:3" ht="12.75">
      <c r="A26" s="47">
        <v>7.9</v>
      </c>
      <c r="B26" s="199">
        <v>8.13</v>
      </c>
      <c r="C26" s="47">
        <v>9</v>
      </c>
    </row>
    <row r="27" spans="1:3" ht="12.75">
      <c r="A27" s="47">
        <v>53.22</v>
      </c>
      <c r="B27" s="199">
        <v>60.87</v>
      </c>
      <c r="C27" s="47">
        <v>60</v>
      </c>
    </row>
    <row r="28" spans="1:3" ht="12.75">
      <c r="A28" s="47">
        <v>43.47</v>
      </c>
      <c r="B28" s="199">
        <v>43.47</v>
      </c>
      <c r="C28" s="47">
        <v>50</v>
      </c>
    </row>
    <row r="29" spans="1:3" ht="12.75">
      <c r="A29" s="47">
        <v>1.09</v>
      </c>
      <c r="B29" s="199">
        <v>1.09</v>
      </c>
      <c r="C29" s="47">
        <v>2</v>
      </c>
    </row>
    <row r="30" spans="1:3" ht="12.75">
      <c r="A30" s="47">
        <v>2.74</v>
      </c>
      <c r="B30" s="199">
        <v>2.74</v>
      </c>
      <c r="C30" s="47">
        <v>3</v>
      </c>
    </row>
    <row r="31" spans="1:3" ht="12.75">
      <c r="A31" s="47">
        <v>192.24</v>
      </c>
      <c r="B31" s="199">
        <v>195.16</v>
      </c>
      <c r="C31" s="47"/>
    </row>
    <row r="32" spans="1:3" ht="12.75">
      <c r="A32" s="47">
        <v>2.87</v>
      </c>
      <c r="B32" s="199">
        <v>28.41</v>
      </c>
      <c r="C32" s="47">
        <v>30</v>
      </c>
    </row>
    <row r="33" spans="1:3" ht="12.75">
      <c r="A33" s="47">
        <v>16.01</v>
      </c>
      <c r="B33" s="199">
        <v>16.01</v>
      </c>
      <c r="C33" s="198"/>
    </row>
    <row r="34" spans="1:3" ht="12.75">
      <c r="A34" s="47">
        <v>50</v>
      </c>
      <c r="B34" s="199">
        <v>50</v>
      </c>
      <c r="C34" s="198"/>
    </row>
    <row r="35" spans="1:3" ht="12.75">
      <c r="A35" s="124">
        <f>SUM(A22:A34)</f>
        <v>394.59000000000003</v>
      </c>
      <c r="B35" s="204">
        <f>SUM(B22:B34)</f>
        <v>437.05</v>
      </c>
      <c r="C35" s="60">
        <f>SUM(C22:C34)</f>
        <v>192.5</v>
      </c>
    </row>
    <row r="36" spans="1:3" ht="12.75">
      <c r="A36" s="123">
        <f>SUM(A48,A50)</f>
        <v>12248.55</v>
      </c>
      <c r="B36" s="203">
        <f>SUM(B48,B50)</f>
        <v>19654.879999999997</v>
      </c>
      <c r="C36" s="203">
        <f>SUM(C48,C50)</f>
        <v>2560</v>
      </c>
    </row>
    <row r="37" spans="1:3" ht="12.75">
      <c r="A37" s="108"/>
      <c r="B37" s="7"/>
      <c r="C37" s="7"/>
    </row>
    <row r="38" spans="1:3" ht="12.75">
      <c r="A38" s="108"/>
      <c r="B38" s="7"/>
      <c r="C38" s="7"/>
    </row>
    <row r="39" spans="1:3" ht="12.75">
      <c r="A39" s="179"/>
      <c r="B39" s="7"/>
      <c r="C39" s="7"/>
    </row>
    <row r="40" spans="1:3" ht="12.75">
      <c r="A40" s="174">
        <v>0.02</v>
      </c>
      <c r="B40" s="7">
        <v>0.02</v>
      </c>
      <c r="C40" s="7"/>
    </row>
    <row r="41" spans="1:3" ht="12.75">
      <c r="A41" s="174">
        <v>39.84</v>
      </c>
      <c r="B41" s="7">
        <v>39.84</v>
      </c>
      <c r="C41" s="7"/>
    </row>
    <row r="42" spans="1:2" ht="12.75">
      <c r="A42" s="180">
        <v>0.31</v>
      </c>
      <c r="B42">
        <v>0.31</v>
      </c>
    </row>
    <row r="43" ht="12.75">
      <c r="A43" s="180"/>
    </row>
    <row r="44" spans="1:2" ht="12.75">
      <c r="A44" s="180">
        <v>30.43</v>
      </c>
      <c r="B44">
        <v>30.44</v>
      </c>
    </row>
    <row r="45" spans="1:2" ht="12.75">
      <c r="A45" s="180">
        <v>6.47</v>
      </c>
      <c r="B45" s="205">
        <v>6.47</v>
      </c>
    </row>
    <row r="46" spans="1:3" ht="12.75">
      <c r="A46" s="180">
        <v>6380.08</v>
      </c>
      <c r="B46" s="205">
        <v>7879.58</v>
      </c>
      <c r="C46" s="205">
        <v>1600</v>
      </c>
    </row>
    <row r="47" spans="1:3" ht="12.75">
      <c r="A47" s="180">
        <v>5744.69</v>
      </c>
      <c r="B47" s="205">
        <v>11651.51</v>
      </c>
      <c r="C47" s="205">
        <v>910</v>
      </c>
    </row>
    <row r="48" spans="1:3" ht="12.75">
      <c r="A48" s="181">
        <f>SUM(A40:A47)</f>
        <v>12201.84</v>
      </c>
      <c r="B48" s="206">
        <f>SUM(B40:B47)</f>
        <v>19608.17</v>
      </c>
      <c r="C48" s="206">
        <f>SUM(C40:C47)</f>
        <v>2510</v>
      </c>
    </row>
    <row r="49" ht="12.75">
      <c r="A49" s="114"/>
    </row>
    <row r="50" spans="1:3" ht="12.75">
      <c r="A50" s="182">
        <v>46.71</v>
      </c>
      <c r="B50" s="206">
        <v>46.71</v>
      </c>
      <c r="C50" s="4">
        <v>50</v>
      </c>
    </row>
    <row r="51" ht="12.75">
      <c r="A51" s="183"/>
    </row>
    <row r="52" spans="1:3" ht="12.75">
      <c r="A52" s="207">
        <f>SUM(A58,A63,A72,A73,A83,A91)</f>
        <v>161.44</v>
      </c>
      <c r="B52" s="101">
        <f>SUM(B58,B63,B68,B72,B73,B83,B91)</f>
        <v>258.41999999999996</v>
      </c>
      <c r="C52" s="127">
        <f>SUM(C58,C63,C68,C72,C73,C83,C91)</f>
        <v>581.5</v>
      </c>
    </row>
    <row r="53" spans="1:3" ht="12.75">
      <c r="A53" s="184"/>
      <c r="B53" s="125"/>
      <c r="C53" s="196"/>
    </row>
    <row r="54" spans="1:3" ht="12.75">
      <c r="A54" s="170">
        <v>0.15</v>
      </c>
      <c r="B54" s="64">
        <v>0.15</v>
      </c>
      <c r="C54" s="198"/>
    </row>
    <row r="55" spans="1:3" ht="12.75">
      <c r="A55" s="170">
        <v>2.43</v>
      </c>
      <c r="B55" s="14">
        <v>2.73</v>
      </c>
      <c r="C55" s="198"/>
    </row>
    <row r="56" spans="1:3" ht="12.75">
      <c r="A56" s="170"/>
      <c r="B56" s="14">
        <v>0.2</v>
      </c>
      <c r="C56" s="198"/>
    </row>
    <row r="57" spans="1:3" ht="12.75">
      <c r="A57" s="170">
        <v>14</v>
      </c>
      <c r="B57" s="14">
        <v>14</v>
      </c>
      <c r="C57" s="47">
        <v>32</v>
      </c>
    </row>
    <row r="58" spans="1:3" ht="12.75">
      <c r="A58" s="185">
        <f>SUM(A54:A57)</f>
        <v>16.58</v>
      </c>
      <c r="B58" s="151">
        <f>SUM(B54:B57)</f>
        <v>17.08</v>
      </c>
      <c r="C58" s="201">
        <f>SUM(C54:C57)</f>
        <v>32</v>
      </c>
    </row>
    <row r="59" spans="1:3" ht="12.75">
      <c r="A59" s="178"/>
      <c r="B59" s="125"/>
      <c r="C59" s="196"/>
    </row>
    <row r="60" spans="1:3" ht="12.75">
      <c r="A60" s="170">
        <v>3</v>
      </c>
      <c r="B60" s="14">
        <v>3</v>
      </c>
      <c r="C60" s="198">
        <v>3.5</v>
      </c>
    </row>
    <row r="61" spans="1:3" ht="12.75">
      <c r="A61" s="170">
        <v>0.3</v>
      </c>
      <c r="B61" s="14">
        <v>0.3</v>
      </c>
      <c r="C61" s="198"/>
    </row>
    <row r="62" spans="1:3" ht="12.75">
      <c r="A62" s="170">
        <v>3.25</v>
      </c>
      <c r="B62" s="14">
        <v>3.25</v>
      </c>
      <c r="C62" s="198">
        <v>3.5</v>
      </c>
    </row>
    <row r="63" spans="1:3" ht="12.75">
      <c r="A63" s="211">
        <f>SUM(A60:A62)</f>
        <v>6.55</v>
      </c>
      <c r="B63" s="212">
        <f>SUM(B60:B62)</f>
        <v>6.55</v>
      </c>
      <c r="C63" s="213">
        <f>SUM(C60:C62)</f>
        <v>7</v>
      </c>
    </row>
    <row r="64" spans="1:3" ht="12.75">
      <c r="A64" s="172"/>
      <c r="B64" s="126"/>
      <c r="C64" s="216"/>
    </row>
    <row r="65" spans="1:3" ht="12.75">
      <c r="A65" s="144"/>
      <c r="B65" s="22">
        <v>0.74</v>
      </c>
      <c r="C65" s="219"/>
    </row>
    <row r="66" spans="1:3" ht="12.75">
      <c r="A66" s="144"/>
      <c r="B66" s="22">
        <v>10.95</v>
      </c>
      <c r="C66" s="219"/>
    </row>
    <row r="67" spans="1:3" ht="12.75">
      <c r="A67" s="66">
        <v>77</v>
      </c>
      <c r="B67" s="220">
        <v>77</v>
      </c>
      <c r="C67" s="198">
        <v>15</v>
      </c>
    </row>
    <row r="68" spans="1:3" ht="12.75">
      <c r="A68" s="85"/>
      <c r="B68" s="44">
        <f>SUM(B65:B67)</f>
        <v>88.69</v>
      </c>
      <c r="C68" s="201">
        <f>SUM(C65:C67)</f>
        <v>15</v>
      </c>
    </row>
    <row r="69" ht="12.75">
      <c r="A69" s="215"/>
    </row>
    <row r="70" spans="1:2" ht="12.75">
      <c r="A70" s="55">
        <v>0.96</v>
      </c>
      <c r="B70">
        <v>0.96</v>
      </c>
    </row>
    <row r="71" spans="1:3" ht="12.75">
      <c r="A71" s="55">
        <v>8.82</v>
      </c>
      <c r="B71" s="54">
        <v>8.82</v>
      </c>
      <c r="C71" s="191">
        <v>140</v>
      </c>
    </row>
    <row r="72" spans="1:3" ht="12.75">
      <c r="A72" s="121">
        <f>SUM(A70:A71)</f>
        <v>9.780000000000001</v>
      </c>
      <c r="B72" s="4">
        <f>SUM(B70:B71)</f>
        <v>9.780000000000001</v>
      </c>
      <c r="C72" s="194">
        <f>SUM(C70:C71)</f>
        <v>140</v>
      </c>
    </row>
    <row r="73" spans="1:3" ht="12.75">
      <c r="A73" s="221">
        <v>0.1</v>
      </c>
      <c r="B73" s="4">
        <v>0.1</v>
      </c>
      <c r="C73" s="4">
        <v>235</v>
      </c>
    </row>
    <row r="74" spans="1:3" ht="12.75">
      <c r="A74" s="92"/>
      <c r="B74" s="125"/>
      <c r="C74" s="196"/>
    </row>
    <row r="75" spans="1:3" ht="12.75">
      <c r="A75" s="66">
        <v>13.33</v>
      </c>
      <c r="B75" s="64">
        <v>15.79</v>
      </c>
      <c r="C75" s="47">
        <v>20</v>
      </c>
    </row>
    <row r="76" spans="1:3" ht="12.75">
      <c r="A76" s="66"/>
      <c r="B76" s="14"/>
      <c r="C76" s="198"/>
    </row>
    <row r="77" spans="1:3" ht="12.75">
      <c r="A77" s="66">
        <v>7.99</v>
      </c>
      <c r="B77" s="64">
        <v>7.99</v>
      </c>
      <c r="C77" s="47">
        <v>8</v>
      </c>
    </row>
    <row r="78" spans="1:3" ht="12.75">
      <c r="A78" s="66">
        <v>17.01</v>
      </c>
      <c r="B78" s="64">
        <v>17.01</v>
      </c>
      <c r="C78" s="47">
        <v>20</v>
      </c>
    </row>
    <row r="79" spans="1:3" ht="12.75">
      <c r="A79" s="66"/>
      <c r="B79" s="14"/>
      <c r="C79" s="198"/>
    </row>
    <row r="80" spans="1:3" ht="12.75">
      <c r="A80" s="66">
        <v>7.5</v>
      </c>
      <c r="B80" s="64">
        <v>7.5</v>
      </c>
      <c r="C80" s="47">
        <v>7.5</v>
      </c>
    </row>
    <row r="81" spans="1:3" ht="12.75">
      <c r="A81" s="66">
        <v>47.3</v>
      </c>
      <c r="B81" s="64">
        <v>47.3</v>
      </c>
      <c r="C81" s="198"/>
    </row>
    <row r="82" spans="1:3" ht="12.75">
      <c r="A82" s="66"/>
      <c r="B82" s="14"/>
      <c r="C82" s="47">
        <v>20</v>
      </c>
    </row>
    <row r="83" spans="1:3" ht="12.75">
      <c r="A83" s="151">
        <f>SUM(A75:A82)</f>
        <v>93.13</v>
      </c>
      <c r="B83" s="151">
        <f>SUM(B75:B82)</f>
        <v>95.59</v>
      </c>
      <c r="C83" s="60">
        <f>SUM(C75:C82)</f>
        <v>75.5</v>
      </c>
    </row>
    <row r="84" ht="12.75">
      <c r="A84" s="215"/>
    </row>
    <row r="85" spans="1:3" ht="12.75">
      <c r="A85" s="55"/>
      <c r="C85">
        <v>30</v>
      </c>
    </row>
    <row r="86" spans="1:3" ht="12.75">
      <c r="A86" s="55">
        <v>4.53</v>
      </c>
      <c r="B86" s="54">
        <v>6.43</v>
      </c>
      <c r="C86" s="191">
        <v>7</v>
      </c>
    </row>
    <row r="87" spans="1:3" ht="12.75">
      <c r="A87" s="55">
        <v>4.31</v>
      </c>
      <c r="B87">
        <v>4.31</v>
      </c>
      <c r="C87" s="191">
        <v>4.5</v>
      </c>
    </row>
    <row r="88" spans="1:3" ht="12.75">
      <c r="A88" s="55">
        <v>5.31</v>
      </c>
      <c r="B88">
        <v>5.31</v>
      </c>
      <c r="C88" s="191">
        <v>5.5</v>
      </c>
    </row>
    <row r="89" spans="1:3" ht="12.75">
      <c r="A89" s="55">
        <v>11.15</v>
      </c>
      <c r="B89" s="54">
        <v>14.58</v>
      </c>
      <c r="C89" s="191">
        <v>20</v>
      </c>
    </row>
    <row r="90" spans="1:3" ht="12.75">
      <c r="A90" s="55">
        <v>10</v>
      </c>
      <c r="B90">
        <v>10</v>
      </c>
      <c r="C90" s="191">
        <v>10</v>
      </c>
    </row>
    <row r="91" spans="1:3" ht="12.75">
      <c r="A91" s="60">
        <f>SUM(A85:A90)</f>
        <v>35.3</v>
      </c>
      <c r="B91" s="4">
        <f>SUM(B85:B90)</f>
        <v>40.629999999999995</v>
      </c>
      <c r="C91" s="194">
        <f>SUM(C85:C90)</f>
        <v>77</v>
      </c>
    </row>
    <row r="92" spans="1:3" ht="12.75">
      <c r="A92" s="169"/>
      <c r="B92" s="125"/>
      <c r="C92" s="196"/>
    </row>
    <row r="93" spans="1:3" ht="12.75">
      <c r="A93" s="170"/>
      <c r="B93" s="14"/>
      <c r="C93" s="198"/>
    </row>
    <row r="94" spans="1:3" ht="12.75">
      <c r="A94" s="170"/>
      <c r="B94" s="14"/>
      <c r="C94" s="219">
        <v>200</v>
      </c>
    </row>
    <row r="95" spans="1:3" ht="12.75">
      <c r="A95" s="171"/>
      <c r="B95" s="120"/>
      <c r="C95" s="200"/>
    </row>
    <row r="96" spans="1:3" ht="12.75">
      <c r="A96" s="169"/>
      <c r="B96" s="125"/>
      <c r="C96" s="196"/>
    </row>
    <row r="97" spans="1:3" ht="12.75">
      <c r="A97" s="170">
        <v>12.34</v>
      </c>
      <c r="B97" s="14">
        <v>14.45</v>
      </c>
      <c r="C97" s="47">
        <v>5</v>
      </c>
    </row>
    <row r="98" spans="1:3" ht="12.75">
      <c r="A98" s="170">
        <v>1.66</v>
      </c>
      <c r="B98" s="14">
        <v>1.91</v>
      </c>
      <c r="C98" s="198"/>
    </row>
    <row r="99" spans="1:3" ht="12.75">
      <c r="A99" s="170">
        <v>0.25</v>
      </c>
      <c r="B99" s="14">
        <v>0.34</v>
      </c>
      <c r="C99" s="198"/>
    </row>
    <row r="100" spans="1:3" ht="12.75">
      <c r="A100" s="170">
        <v>117.78</v>
      </c>
      <c r="B100" s="64">
        <v>117.78</v>
      </c>
      <c r="C100" s="198"/>
    </row>
    <row r="101" spans="1:3" ht="12.75">
      <c r="A101" s="170">
        <v>54.17</v>
      </c>
      <c r="B101" s="14">
        <v>55.72</v>
      </c>
      <c r="C101" s="47">
        <v>5</v>
      </c>
    </row>
    <row r="102" spans="1:3" ht="12.75">
      <c r="A102" s="170">
        <v>12.87</v>
      </c>
      <c r="B102" s="14">
        <v>16.57</v>
      </c>
      <c r="C102" s="47">
        <v>17</v>
      </c>
    </row>
    <row r="103" spans="1:3" ht="12.75">
      <c r="A103" s="170">
        <v>14.83</v>
      </c>
      <c r="B103" s="14">
        <v>14.83</v>
      </c>
      <c r="C103" s="47">
        <v>15</v>
      </c>
    </row>
    <row r="104" spans="1:3" ht="12.75">
      <c r="A104" s="170">
        <v>1.59</v>
      </c>
      <c r="B104" s="14">
        <v>1.59</v>
      </c>
      <c r="C104" s="47">
        <v>1.59</v>
      </c>
    </row>
    <row r="105" spans="1:3" ht="12.75">
      <c r="A105" s="170">
        <v>3.39</v>
      </c>
      <c r="B105" s="14">
        <v>3.39</v>
      </c>
      <c r="C105" s="198"/>
    </row>
    <row r="106" spans="1:3" ht="12.75">
      <c r="A106" s="170">
        <v>45.97</v>
      </c>
      <c r="B106" s="14">
        <v>61.67</v>
      </c>
      <c r="C106" s="198"/>
    </row>
    <row r="107" spans="1:3" ht="12.75">
      <c r="A107" s="170">
        <v>9.29</v>
      </c>
      <c r="B107" s="14">
        <v>9.29</v>
      </c>
      <c r="C107" s="47">
        <v>10</v>
      </c>
    </row>
    <row r="108" spans="1:3" ht="12.75">
      <c r="A108" s="170"/>
      <c r="B108" s="14">
        <v>1</v>
      </c>
      <c r="C108" s="198"/>
    </row>
    <row r="109" spans="1:3" ht="12.75">
      <c r="A109" s="170">
        <v>1145.65</v>
      </c>
      <c r="B109" s="64">
        <v>1145.65</v>
      </c>
      <c r="C109" s="198"/>
    </row>
    <row r="110" spans="1:3" ht="12.75">
      <c r="A110" s="176">
        <f>SUM(A97:A109)</f>
        <v>1419.7900000000002</v>
      </c>
      <c r="B110" s="96">
        <f>SUM(B97:B109)</f>
        <v>1444.19</v>
      </c>
      <c r="C110" s="124">
        <f>SUM(C97:C109)</f>
        <v>53.59</v>
      </c>
    </row>
    <row r="111" spans="1:2" ht="12.75">
      <c r="A111" s="127">
        <v>0.5</v>
      </c>
      <c r="B111" s="69">
        <v>0.5</v>
      </c>
    </row>
    <row r="112" spans="1:3" ht="12.75">
      <c r="A112" s="169"/>
      <c r="B112" s="125"/>
      <c r="C112" s="196"/>
    </row>
    <row r="113" spans="1:3" ht="12.75">
      <c r="A113" s="186"/>
      <c r="B113" s="14">
        <v>10.59</v>
      </c>
      <c r="C113" s="198"/>
    </row>
    <row r="114" spans="1:3" ht="12.75">
      <c r="A114" s="170">
        <v>11.85</v>
      </c>
      <c r="B114" s="14">
        <v>11.85</v>
      </c>
      <c r="C114" s="198"/>
    </row>
    <row r="115" spans="1:3" ht="12.75">
      <c r="A115" s="170">
        <v>3.15</v>
      </c>
      <c r="B115" s="14">
        <v>3.15</v>
      </c>
      <c r="C115" s="198"/>
    </row>
    <row r="116" spans="1:3" ht="12.75">
      <c r="A116" s="170">
        <v>2.23</v>
      </c>
      <c r="B116" s="14">
        <v>2.23</v>
      </c>
      <c r="C116" s="198"/>
    </row>
    <row r="117" spans="1:3" ht="12.75">
      <c r="A117" s="170">
        <v>3.53</v>
      </c>
      <c r="B117" s="14">
        <v>3.53</v>
      </c>
      <c r="C117" s="47">
        <v>3.53</v>
      </c>
    </row>
    <row r="118" spans="1:3" ht="12.75">
      <c r="A118" s="170">
        <v>26.67</v>
      </c>
      <c r="B118" s="64">
        <v>27.62</v>
      </c>
      <c r="C118" s="198"/>
    </row>
    <row r="119" spans="1:3" ht="12.75">
      <c r="A119" s="170">
        <v>3.02</v>
      </c>
      <c r="B119" s="14">
        <v>3.02</v>
      </c>
      <c r="C119" s="47">
        <v>5</v>
      </c>
    </row>
    <row r="120" spans="1:3" ht="12.75">
      <c r="A120" s="170">
        <v>5.5</v>
      </c>
      <c r="B120" s="64">
        <v>5.5</v>
      </c>
      <c r="C120" s="47">
        <v>260</v>
      </c>
    </row>
    <row r="121" spans="1:3" ht="12.75">
      <c r="A121" s="176">
        <f>SUM(A114:A120)</f>
        <v>55.95000000000001</v>
      </c>
      <c r="B121" s="96">
        <f>SUM(B113:B120)</f>
        <v>67.49000000000001</v>
      </c>
      <c r="C121" s="124">
        <f>SUM(C113:C120)</f>
        <v>268.53</v>
      </c>
    </row>
    <row r="122" spans="1:3" ht="12.75">
      <c r="A122" s="169"/>
      <c r="B122" s="125"/>
      <c r="C122" s="196"/>
    </row>
    <row r="123" spans="1:3" ht="12.75">
      <c r="A123" s="170">
        <v>0.53</v>
      </c>
      <c r="B123" s="64">
        <v>0.53</v>
      </c>
      <c r="C123" s="198"/>
    </row>
    <row r="124" spans="1:3" ht="12.75">
      <c r="A124" s="170">
        <v>0.95</v>
      </c>
      <c r="B124" s="64">
        <v>0.95</v>
      </c>
      <c r="C124" s="47">
        <v>0.95</v>
      </c>
    </row>
    <row r="125" spans="1:3" ht="12.75">
      <c r="A125" s="170">
        <v>2.67</v>
      </c>
      <c r="B125" s="64">
        <v>2.67</v>
      </c>
      <c r="C125" s="47">
        <v>3</v>
      </c>
    </row>
    <row r="126" spans="1:3" ht="12.75">
      <c r="A126" s="176">
        <f>SUM(A123:A125)</f>
        <v>4.15</v>
      </c>
      <c r="B126" s="151">
        <f>SUM(B123:B125)</f>
        <v>4.15</v>
      </c>
      <c r="C126" s="124">
        <f>SUM(C123:C125)</f>
        <v>3.95</v>
      </c>
    </row>
    <row r="127" ht="12.75">
      <c r="A127" s="93"/>
    </row>
    <row r="128" ht="12.75">
      <c r="A128" s="55">
        <v>153</v>
      </c>
    </row>
    <row r="129" ht="12.75">
      <c r="A129" s="55">
        <v>80</v>
      </c>
    </row>
    <row r="130" ht="12.75">
      <c r="A130" s="124">
        <f>SUM(A128:A129)</f>
        <v>233</v>
      </c>
    </row>
    <row r="131" spans="1:3" ht="12.75">
      <c r="A131" s="169"/>
      <c r="B131" s="125"/>
      <c r="C131" s="196"/>
    </row>
    <row r="132" spans="1:3" ht="12.75">
      <c r="A132" s="170">
        <v>0.4</v>
      </c>
      <c r="B132" s="14">
        <v>0.4</v>
      </c>
      <c r="C132" s="198"/>
    </row>
    <row r="133" spans="1:3" ht="12.75">
      <c r="A133" s="170">
        <v>29.39</v>
      </c>
      <c r="B133" s="64">
        <v>29.39</v>
      </c>
      <c r="C133" s="47">
        <v>40</v>
      </c>
    </row>
    <row r="134" spans="1:3" ht="12.75">
      <c r="A134" s="170">
        <v>48.29</v>
      </c>
      <c r="B134" s="64">
        <v>48.29</v>
      </c>
      <c r="C134" s="47">
        <v>50</v>
      </c>
    </row>
    <row r="135" spans="1:3" ht="12.75">
      <c r="A135" s="170">
        <v>0.65</v>
      </c>
      <c r="B135" s="14">
        <v>0.65</v>
      </c>
      <c r="C135" s="198"/>
    </row>
    <row r="136" spans="1:3" ht="12.75">
      <c r="A136" s="176">
        <f>SUM(A132:A135)</f>
        <v>78.73</v>
      </c>
      <c r="B136" s="44">
        <f>SUM(B132:B135)</f>
        <v>78.73</v>
      </c>
      <c r="C136" s="201">
        <f>SUM(C132:C135)</f>
        <v>90</v>
      </c>
    </row>
    <row r="137" spans="1:3" ht="12.75">
      <c r="A137" s="169"/>
      <c r="B137" s="125"/>
      <c r="C137" s="196"/>
    </row>
    <row r="138" spans="1:3" ht="12.75">
      <c r="A138" s="170">
        <v>20.13</v>
      </c>
      <c r="B138" s="64">
        <v>20.67</v>
      </c>
      <c r="C138" s="47">
        <v>30</v>
      </c>
    </row>
    <row r="139" spans="1:3" ht="12.75">
      <c r="A139" s="170">
        <v>33.46</v>
      </c>
      <c r="B139" s="64">
        <v>33.46</v>
      </c>
      <c r="C139" s="198"/>
    </row>
    <row r="140" spans="1:3" ht="12.75">
      <c r="A140" s="176">
        <f>SUM(A138:A139)</f>
        <v>53.59</v>
      </c>
      <c r="B140" s="151">
        <f>SUM(B138:B139)</f>
        <v>54.13</v>
      </c>
      <c r="C140" s="60">
        <f>SUM(C138:C139)</f>
        <v>30</v>
      </c>
    </row>
    <row r="141" spans="1:3" ht="12.75">
      <c r="A141" s="169"/>
      <c r="B141" s="125"/>
      <c r="C141" s="196"/>
    </row>
    <row r="142" spans="1:3" ht="12.75">
      <c r="A142" s="170"/>
      <c r="B142" s="14"/>
      <c r="C142" s="198"/>
    </row>
    <row r="143" spans="1:3" ht="12.75">
      <c r="A143" s="170">
        <v>0.04</v>
      </c>
      <c r="B143" s="14">
        <v>0.04</v>
      </c>
      <c r="C143" s="198"/>
    </row>
    <row r="144" spans="1:3" ht="12.75">
      <c r="A144" s="170">
        <v>26.5</v>
      </c>
      <c r="B144" s="14">
        <v>26.5</v>
      </c>
      <c r="C144" s="47">
        <v>130</v>
      </c>
    </row>
    <row r="145" spans="1:3" ht="12.75">
      <c r="A145" s="176">
        <f>SUM(A142:A144)</f>
        <v>26.54</v>
      </c>
      <c r="B145" s="96">
        <f>SUM(B142:B144)</f>
        <v>26.54</v>
      </c>
      <c r="C145" s="124">
        <f>SUM(C142:C144)</f>
        <v>130</v>
      </c>
    </row>
    <row r="146" spans="1:3" ht="12.75">
      <c r="A146" s="169"/>
      <c r="B146" s="125"/>
      <c r="C146" s="196"/>
    </row>
    <row r="147" spans="1:3" ht="12.75">
      <c r="A147" s="170">
        <v>1.17</v>
      </c>
      <c r="B147" s="14">
        <v>1.17</v>
      </c>
      <c r="C147" s="198"/>
    </row>
    <row r="148" spans="1:3" ht="12.75">
      <c r="A148" s="170">
        <v>23.84</v>
      </c>
      <c r="B148" s="64">
        <v>23.84</v>
      </c>
      <c r="C148" s="198">
        <v>25</v>
      </c>
    </row>
    <row r="149" spans="1:3" ht="12.75">
      <c r="A149" s="170">
        <v>0.11</v>
      </c>
      <c r="B149" s="14">
        <v>0.11</v>
      </c>
      <c r="C149" s="198"/>
    </row>
    <row r="150" spans="1:3" ht="12.75">
      <c r="A150" s="170">
        <v>11.5</v>
      </c>
      <c r="B150" s="14">
        <v>11.5</v>
      </c>
      <c r="C150" s="198"/>
    </row>
    <row r="151" spans="1:3" ht="12.75">
      <c r="A151" s="170">
        <v>6.17</v>
      </c>
      <c r="B151" s="64">
        <v>6.17</v>
      </c>
      <c r="C151" s="198"/>
    </row>
    <row r="152" spans="1:3" ht="12.75">
      <c r="A152" s="170">
        <v>9.68</v>
      </c>
      <c r="B152" s="14">
        <v>9.69</v>
      </c>
      <c r="C152" s="198"/>
    </row>
    <row r="153" spans="1:3" ht="12.75">
      <c r="A153" s="170">
        <v>555.21</v>
      </c>
      <c r="B153" s="14">
        <v>555.21</v>
      </c>
      <c r="C153" s="198">
        <v>40</v>
      </c>
    </row>
    <row r="154" spans="1:3" ht="12.75">
      <c r="A154" s="176">
        <f>SUM(A147:A153)</f>
        <v>607.6800000000001</v>
      </c>
      <c r="B154" s="226">
        <f>SUM(B147:B153)</f>
        <v>607.69</v>
      </c>
      <c r="C154" s="227">
        <f>SUM(C147:C153)</f>
        <v>65</v>
      </c>
    </row>
    <row r="155" spans="1:3" ht="12.75">
      <c r="A155" s="127">
        <f>SUM(A159,A160,A161)</f>
        <v>263.25</v>
      </c>
      <c r="B155" s="222">
        <f>SUM(B159,B160,B161)</f>
        <v>338.27</v>
      </c>
      <c r="C155" s="222">
        <f>SUM(C159,C160,C161)</f>
        <v>460</v>
      </c>
    </row>
    <row r="156" ht="12.75">
      <c r="A156" s="93"/>
    </row>
    <row r="157" spans="1:2" ht="12.75">
      <c r="A157" s="55">
        <v>0.1</v>
      </c>
      <c r="B157">
        <v>0.1</v>
      </c>
    </row>
    <row r="158" spans="1:3" ht="12.75">
      <c r="A158" s="55">
        <v>9.88</v>
      </c>
      <c r="B158" s="54">
        <v>19.97</v>
      </c>
      <c r="C158" s="191">
        <v>20</v>
      </c>
    </row>
    <row r="159" spans="1:3" ht="12.75">
      <c r="A159" s="121">
        <f>SUM(A157:A158)</f>
        <v>9.98</v>
      </c>
      <c r="B159" s="4">
        <f>SUM(B157:B158)</f>
        <v>20.07</v>
      </c>
      <c r="C159" s="4">
        <f>SUM(C157:C158)</f>
        <v>20</v>
      </c>
    </row>
    <row r="160" spans="1:3" ht="12.75">
      <c r="A160" s="187">
        <v>189.76</v>
      </c>
      <c r="B160" s="224">
        <v>248.56</v>
      </c>
      <c r="C160" s="225">
        <v>360</v>
      </c>
    </row>
    <row r="161" spans="1:3" ht="12.75">
      <c r="A161" s="228">
        <v>63.51</v>
      </c>
      <c r="B161" s="229">
        <v>69.64</v>
      </c>
      <c r="C161" s="230">
        <v>80</v>
      </c>
    </row>
    <row r="162" spans="1:3" ht="12.75">
      <c r="A162" s="92"/>
      <c r="B162" s="125"/>
      <c r="C162" s="196"/>
    </row>
    <row r="163" spans="1:3" ht="12.75">
      <c r="A163" s="66">
        <v>0.95</v>
      </c>
      <c r="B163" s="14">
        <v>0.95</v>
      </c>
      <c r="C163" s="198">
        <v>1</v>
      </c>
    </row>
    <row r="164" spans="1:3" ht="12.75">
      <c r="A164" s="66">
        <v>2.87</v>
      </c>
      <c r="B164" s="14">
        <v>2.87</v>
      </c>
      <c r="C164" s="198">
        <v>3</v>
      </c>
    </row>
    <row r="165" spans="1:3" ht="12.75">
      <c r="A165" s="66">
        <v>1.01</v>
      </c>
      <c r="B165" s="14">
        <v>1.56</v>
      </c>
      <c r="C165" s="198">
        <v>2</v>
      </c>
    </row>
    <row r="166" spans="1:3" ht="12.75">
      <c r="A166" s="66">
        <v>0.41</v>
      </c>
      <c r="B166" s="14">
        <v>1.21</v>
      </c>
      <c r="C166" s="198">
        <v>2</v>
      </c>
    </row>
    <row r="167" spans="1:3" ht="12.75">
      <c r="A167" s="66">
        <v>2.76</v>
      </c>
      <c r="B167" s="14">
        <v>2.76</v>
      </c>
      <c r="C167" s="198">
        <v>3</v>
      </c>
    </row>
    <row r="168" spans="1:3" ht="12.75">
      <c r="A168" s="96">
        <f>SUM(A163:A167)</f>
        <v>8</v>
      </c>
      <c r="B168" s="44">
        <f>SUM(B163:B167)</f>
        <v>9.350000000000001</v>
      </c>
      <c r="C168" s="201">
        <f>SUM(C163:C167)</f>
        <v>11</v>
      </c>
    </row>
    <row r="169" spans="1:3" ht="12.75">
      <c r="A169" s="231">
        <v>0</v>
      </c>
      <c r="B169" s="208"/>
      <c r="C169" s="202"/>
    </row>
    <row r="170" spans="1:3" ht="12.75">
      <c r="A170" s="169"/>
      <c r="B170" s="125"/>
      <c r="C170" s="196"/>
    </row>
    <row r="171" spans="1:3" ht="12.75">
      <c r="A171" s="170">
        <v>0.93</v>
      </c>
      <c r="B171" s="14">
        <v>0.93</v>
      </c>
      <c r="C171" s="198"/>
    </row>
    <row r="172" spans="1:3" ht="12.75">
      <c r="A172" s="170">
        <v>0.33</v>
      </c>
      <c r="B172" s="14">
        <v>0.33</v>
      </c>
      <c r="C172" s="198"/>
    </row>
    <row r="173" spans="1:3" ht="12.75">
      <c r="A173" s="170"/>
      <c r="B173" s="14">
        <v>0.48</v>
      </c>
      <c r="C173" s="198"/>
    </row>
    <row r="174" spans="1:3" ht="12.75">
      <c r="A174" s="170">
        <v>2.58</v>
      </c>
      <c r="B174" s="14">
        <v>2.58</v>
      </c>
      <c r="C174" s="198"/>
    </row>
    <row r="175" spans="1:3" ht="12.75">
      <c r="A175" s="170">
        <v>8.37</v>
      </c>
      <c r="B175" s="14">
        <v>8.5</v>
      </c>
      <c r="C175" s="198">
        <v>20</v>
      </c>
    </row>
    <row r="176" spans="1:3" ht="12.75">
      <c r="A176" s="170">
        <v>4.73</v>
      </c>
      <c r="B176" s="14">
        <v>3.88</v>
      </c>
      <c r="C176" s="198"/>
    </row>
    <row r="177" spans="1:3" ht="12.75">
      <c r="A177" s="170">
        <v>4.74</v>
      </c>
      <c r="B177" s="14">
        <v>4.74</v>
      </c>
      <c r="C177" s="198">
        <v>10</v>
      </c>
    </row>
    <row r="178" spans="1:3" ht="12.75">
      <c r="A178" s="170">
        <v>1.43</v>
      </c>
      <c r="B178" s="14">
        <v>1.43</v>
      </c>
      <c r="C178" s="198"/>
    </row>
    <row r="179" spans="1:3" ht="12.75">
      <c r="A179" s="170">
        <v>0.8</v>
      </c>
      <c r="B179" s="14">
        <v>0.8</v>
      </c>
      <c r="C179" s="198"/>
    </row>
    <row r="180" spans="1:3" ht="12.75">
      <c r="A180" s="170">
        <v>2.66</v>
      </c>
      <c r="B180" s="14">
        <v>2.72</v>
      </c>
      <c r="C180" s="198"/>
    </row>
    <row r="181" spans="1:3" ht="12.75">
      <c r="A181" s="170">
        <v>0.16</v>
      </c>
      <c r="B181" s="14">
        <v>0.16</v>
      </c>
      <c r="C181" s="198"/>
    </row>
    <row r="182" spans="1:3" ht="12.75">
      <c r="A182" s="176">
        <f>SUM(A171:A181)</f>
        <v>26.73</v>
      </c>
      <c r="B182" s="44">
        <f>SUM(B171:B181)</f>
        <v>26.549999999999997</v>
      </c>
      <c r="C182" s="201">
        <f>SUM(C171:C181)</f>
        <v>30</v>
      </c>
    </row>
    <row r="183" spans="1:3" ht="12.75">
      <c r="A183" s="169"/>
      <c r="B183" s="125"/>
      <c r="C183" s="196"/>
    </row>
    <row r="184" spans="1:3" ht="12.75">
      <c r="A184" s="170">
        <v>307.2</v>
      </c>
      <c r="B184" s="14">
        <v>375.1</v>
      </c>
      <c r="C184" s="198">
        <v>425</v>
      </c>
    </row>
    <row r="185" spans="1:3" ht="12.75">
      <c r="A185" s="170">
        <v>69.11</v>
      </c>
      <c r="B185" s="14">
        <v>84.37</v>
      </c>
      <c r="C185" s="198">
        <v>100</v>
      </c>
    </row>
    <row r="186" spans="1:3" ht="12.75">
      <c r="A186" s="170">
        <v>23.92</v>
      </c>
      <c r="B186" s="14">
        <v>29.21</v>
      </c>
      <c r="C186" s="198">
        <v>35</v>
      </c>
    </row>
    <row r="187" spans="1:3" ht="12.75">
      <c r="A187" s="170">
        <v>1.16</v>
      </c>
      <c r="B187" s="14">
        <v>1.53</v>
      </c>
      <c r="C187" s="198"/>
    </row>
    <row r="188" spans="1:3" ht="12.75">
      <c r="A188" s="176">
        <f>SUM(A184:A187)</f>
        <v>401.39000000000004</v>
      </c>
      <c r="B188" s="44">
        <f>SUM(B184:B187)</f>
        <v>490.21</v>
      </c>
      <c r="C188" s="201">
        <f>SUM(C184:C187)</f>
        <v>560</v>
      </c>
    </row>
    <row r="189" spans="1:3" ht="12.75">
      <c r="A189" s="119"/>
      <c r="B189" s="91"/>
      <c r="C189" s="232"/>
    </row>
    <row r="190" spans="1:3" ht="12.75">
      <c r="A190" s="102"/>
      <c r="B190" s="27">
        <v>1.51</v>
      </c>
      <c r="C190" s="233"/>
    </row>
    <row r="191" spans="1:3" ht="12.75">
      <c r="A191" s="102"/>
      <c r="B191" s="27">
        <v>9.94</v>
      </c>
      <c r="C191" s="233"/>
    </row>
    <row r="192" spans="1:3" ht="12.75">
      <c r="A192" s="102"/>
      <c r="B192" s="27">
        <v>0.53</v>
      </c>
      <c r="C192" s="233"/>
    </row>
    <row r="193" spans="1:3" ht="12.75">
      <c r="A193" s="102"/>
      <c r="B193" s="27">
        <v>1.16</v>
      </c>
      <c r="C193" s="233"/>
    </row>
    <row r="194" spans="1:3" ht="12.75">
      <c r="A194" s="102"/>
      <c r="B194" s="27">
        <v>2.06</v>
      </c>
      <c r="C194" s="233"/>
    </row>
    <row r="195" spans="1:3" ht="12.75">
      <c r="A195" s="102"/>
      <c r="B195" s="27">
        <v>0.14</v>
      </c>
      <c r="C195" s="233"/>
    </row>
    <row r="196" spans="1:3" ht="12.75">
      <c r="A196" s="102"/>
      <c r="B196" s="27">
        <v>1.87</v>
      </c>
      <c r="C196" s="233"/>
    </row>
    <row r="197" spans="1:3" ht="12.75">
      <c r="A197" s="102"/>
      <c r="B197" s="27">
        <v>0.25</v>
      </c>
      <c r="C197" s="233"/>
    </row>
    <row r="198" spans="1:3" ht="12.75">
      <c r="A198" s="115"/>
      <c r="B198" s="76">
        <f>SUM(B190:B197)</f>
        <v>17.46</v>
      </c>
      <c r="C198" s="234"/>
    </row>
    <row r="199" ht="12.75">
      <c r="A199" s="215"/>
    </row>
    <row r="200" spans="1:2" ht="12.75">
      <c r="A200" s="55">
        <v>9.91</v>
      </c>
      <c r="B200">
        <v>9.91</v>
      </c>
    </row>
    <row r="201" spans="1:2" ht="12.75">
      <c r="A201" s="55">
        <v>0.16</v>
      </c>
      <c r="B201">
        <v>0.16</v>
      </c>
    </row>
    <row r="202" spans="1:2" ht="12.75">
      <c r="A202" s="55">
        <v>0.06</v>
      </c>
      <c r="B202">
        <v>0.06</v>
      </c>
    </row>
    <row r="203" spans="1:2" ht="12.75">
      <c r="A203" s="55">
        <v>3.88</v>
      </c>
      <c r="B203" s="54">
        <v>3.88</v>
      </c>
    </row>
    <row r="204" spans="1:2" ht="12.75">
      <c r="A204" s="55">
        <v>0.1</v>
      </c>
      <c r="B204">
        <v>0.1</v>
      </c>
    </row>
    <row r="205" spans="1:2" ht="12.75">
      <c r="A205" s="55">
        <v>3.84</v>
      </c>
      <c r="B205" s="54">
        <v>3.84</v>
      </c>
    </row>
    <row r="206" spans="1:2" ht="12.75">
      <c r="A206" s="55">
        <v>0.26</v>
      </c>
      <c r="B206">
        <v>0.26</v>
      </c>
    </row>
    <row r="207" spans="1:2" ht="12.75">
      <c r="A207" s="55">
        <v>1.16</v>
      </c>
      <c r="B207" s="54">
        <v>1.16</v>
      </c>
    </row>
    <row r="208" spans="1:2" ht="12.75">
      <c r="A208" s="124">
        <f>SUM(A200:A207)</f>
        <v>19.370000000000005</v>
      </c>
      <c r="B208" s="4">
        <f>SUM(B200:B207)</f>
        <v>19.370000000000005</v>
      </c>
    </row>
    <row r="209" ht="12.75">
      <c r="A209" s="93"/>
    </row>
    <row r="210" spans="1:3" ht="12.75">
      <c r="A210" s="55">
        <v>170.77</v>
      </c>
      <c r="B210" s="54">
        <v>219.94</v>
      </c>
      <c r="C210" s="191">
        <v>250</v>
      </c>
    </row>
    <row r="211" spans="1:3" ht="12.75">
      <c r="A211" s="55">
        <v>48.71</v>
      </c>
      <c r="B211" s="54">
        <v>60.4</v>
      </c>
      <c r="C211" s="191">
        <v>60</v>
      </c>
    </row>
    <row r="212" spans="1:3" ht="12.75">
      <c r="A212" s="55">
        <v>55.2</v>
      </c>
      <c r="B212" s="54">
        <v>70.01</v>
      </c>
      <c r="C212" s="191">
        <v>80</v>
      </c>
    </row>
    <row r="213" spans="1:3" ht="12.75">
      <c r="A213" s="55">
        <v>17.31</v>
      </c>
      <c r="B213" s="54">
        <v>22.45</v>
      </c>
      <c r="C213" s="191">
        <v>25</v>
      </c>
    </row>
    <row r="214" spans="1:3" ht="12.75">
      <c r="A214" s="55">
        <v>0.88</v>
      </c>
      <c r="B214" s="54">
        <v>1.23</v>
      </c>
      <c r="C214" s="191">
        <v>1.5</v>
      </c>
    </row>
    <row r="215" spans="1:3" ht="12.75">
      <c r="A215" s="55"/>
      <c r="C215" s="191">
        <v>1.5</v>
      </c>
    </row>
    <row r="216" spans="1:3" ht="12.75">
      <c r="A216" s="55">
        <v>9.32</v>
      </c>
      <c r="B216" s="54">
        <v>17.26</v>
      </c>
      <c r="C216" s="191">
        <v>15</v>
      </c>
    </row>
    <row r="217" spans="1:3" ht="12.75">
      <c r="A217" s="55"/>
      <c r="C217" s="191">
        <v>15</v>
      </c>
    </row>
    <row r="218" spans="1:3" ht="12.75">
      <c r="A218" s="55">
        <v>24.66</v>
      </c>
      <c r="B218" s="54">
        <v>27.98</v>
      </c>
      <c r="C218" s="191">
        <v>30</v>
      </c>
    </row>
    <row r="219" spans="1:3" ht="12.75">
      <c r="A219" s="55">
        <v>20.93</v>
      </c>
      <c r="B219" s="54">
        <v>20.93</v>
      </c>
      <c r="C219" s="191">
        <v>25</v>
      </c>
    </row>
    <row r="220" spans="1:3" ht="12.75">
      <c r="A220" s="55">
        <v>26.72</v>
      </c>
      <c r="B220" s="54">
        <v>71.4</v>
      </c>
      <c r="C220" s="191">
        <v>75</v>
      </c>
    </row>
    <row r="221" spans="1:3" ht="12.75">
      <c r="A221" s="55">
        <v>3.79</v>
      </c>
      <c r="B221" s="54">
        <v>4.72</v>
      </c>
      <c r="C221" s="191">
        <v>6</v>
      </c>
    </row>
    <row r="222" spans="1:3" ht="12.75">
      <c r="A222" s="55">
        <v>92.22</v>
      </c>
      <c r="B222" s="54">
        <v>99.24</v>
      </c>
      <c r="C222" s="191">
        <v>66</v>
      </c>
    </row>
    <row r="223" spans="1:3" ht="12.75">
      <c r="A223" s="55">
        <v>4.78</v>
      </c>
      <c r="B223" s="54">
        <v>4.82</v>
      </c>
      <c r="C223" s="191">
        <v>10</v>
      </c>
    </row>
    <row r="224" spans="1:3" ht="12.75">
      <c r="A224" s="55">
        <v>3.8</v>
      </c>
      <c r="B224" s="54">
        <v>3.8</v>
      </c>
      <c r="C224" s="191">
        <v>20</v>
      </c>
    </row>
    <row r="225" spans="1:3" ht="12.75">
      <c r="A225" s="55">
        <v>5.05</v>
      </c>
      <c r="B225" s="54">
        <v>6.54</v>
      </c>
      <c r="C225" s="191">
        <v>10</v>
      </c>
    </row>
    <row r="226" spans="1:3" ht="12.75">
      <c r="A226" s="55">
        <v>120.46</v>
      </c>
      <c r="B226" s="54">
        <v>137.51</v>
      </c>
      <c r="C226" s="191">
        <v>130</v>
      </c>
    </row>
    <row r="227" spans="1:3" ht="12.75">
      <c r="A227" s="55">
        <v>2.63</v>
      </c>
      <c r="B227" s="54">
        <v>2.63</v>
      </c>
      <c r="C227" s="191">
        <v>10</v>
      </c>
    </row>
    <row r="228" spans="1:3" ht="12.75">
      <c r="A228" s="55"/>
      <c r="B228" s="54">
        <v>5</v>
      </c>
      <c r="C228" s="191">
        <v>5</v>
      </c>
    </row>
    <row r="229" spans="1:3" ht="12.75">
      <c r="A229" s="55">
        <v>1.68</v>
      </c>
      <c r="B229" s="54">
        <v>2.11</v>
      </c>
      <c r="C229" s="191">
        <v>5</v>
      </c>
    </row>
    <row r="230" spans="1:3" ht="12.75">
      <c r="A230" s="55">
        <v>2.78</v>
      </c>
      <c r="B230" s="54">
        <v>4.04</v>
      </c>
      <c r="C230" s="191">
        <v>6</v>
      </c>
    </row>
    <row r="231" spans="1:2" ht="12.75">
      <c r="A231" s="55">
        <v>0.2</v>
      </c>
      <c r="B231" s="54">
        <v>0.2</v>
      </c>
    </row>
    <row r="232" spans="1:2" ht="12.75">
      <c r="A232" s="55">
        <v>25.31</v>
      </c>
      <c r="B232" s="54">
        <v>30.38</v>
      </c>
    </row>
    <row r="233" spans="1:2" ht="12.75">
      <c r="A233" s="55"/>
      <c r="B233" s="54">
        <v>0.5</v>
      </c>
    </row>
    <row r="234" spans="1:2" ht="12.75">
      <c r="A234" s="55">
        <v>1.56</v>
      </c>
      <c r="B234" s="54">
        <v>1.56</v>
      </c>
    </row>
    <row r="235" spans="1:2" ht="12.75">
      <c r="A235" s="55">
        <v>0.5</v>
      </c>
      <c r="B235" s="54">
        <v>0.5</v>
      </c>
    </row>
    <row r="236" spans="1:2" ht="12.75">
      <c r="A236" s="55">
        <v>0.32</v>
      </c>
      <c r="B236" s="54">
        <v>0.32</v>
      </c>
    </row>
    <row r="237" spans="1:2" ht="12.75">
      <c r="A237" s="55">
        <v>1.4</v>
      </c>
      <c r="B237" s="54">
        <v>1.6</v>
      </c>
    </row>
    <row r="238" spans="1:2" ht="12.75">
      <c r="A238" s="235"/>
      <c r="B238" s="191">
        <v>1.24</v>
      </c>
    </row>
    <row r="239" spans="1:3" ht="12.75">
      <c r="A239" s="124">
        <f>SUM(A210:A237)</f>
        <v>640.9799999999999</v>
      </c>
      <c r="B239" s="192">
        <f>SUM(B210:B238)</f>
        <v>818.3100000000001</v>
      </c>
      <c r="C239" s="192">
        <f>SUM(C210:C238)</f>
        <v>846</v>
      </c>
    </row>
    <row r="240" spans="1:3" ht="12.75">
      <c r="A240" s="169"/>
      <c r="B240" s="125"/>
      <c r="C240" s="196"/>
    </row>
    <row r="241" spans="1:3" ht="12.75">
      <c r="A241" s="170"/>
      <c r="B241" s="14"/>
      <c r="C241" s="198">
        <v>370</v>
      </c>
    </row>
    <row r="242" spans="1:3" ht="12.75">
      <c r="A242" s="170">
        <v>32.79</v>
      </c>
      <c r="B242" s="14">
        <v>43.81</v>
      </c>
      <c r="C242" s="198">
        <v>50</v>
      </c>
    </row>
    <row r="243" spans="1:3" ht="12.75">
      <c r="A243" s="176">
        <f>SUM(A241:A242)</f>
        <v>32.79</v>
      </c>
      <c r="B243" s="44">
        <f>SUM(B241:B242)</f>
        <v>43.81</v>
      </c>
      <c r="C243" s="201">
        <f>SUM(C241:C242)</f>
        <v>420</v>
      </c>
    </row>
    <row r="244" ht="12.75">
      <c r="A244" s="127">
        <v>385</v>
      </c>
    </row>
    <row r="245" ht="12.75">
      <c r="A245" s="93"/>
    </row>
    <row r="246" ht="12.75">
      <c r="A246" s="55">
        <v>76.77</v>
      </c>
    </row>
    <row r="247" ht="12.75">
      <c r="A247" s="55"/>
    </row>
    <row r="248" ht="12.75">
      <c r="A248" s="124">
        <f>SUM(A246:A247)</f>
        <v>76.77</v>
      </c>
    </row>
    <row r="249" ht="12.75">
      <c r="A249" s="128"/>
    </row>
    <row r="250" ht="12.75">
      <c r="A250" s="47">
        <v>2.01</v>
      </c>
    </row>
    <row r="251" ht="12.75">
      <c r="A251" s="47">
        <v>60.68</v>
      </c>
    </row>
    <row r="252" ht="12.75">
      <c r="A252" s="124">
        <f>SUM(A250:A251)</f>
        <v>62.69</v>
      </c>
    </row>
    <row r="253" ht="12.75">
      <c r="A253" s="63"/>
    </row>
    <row r="254" ht="12.75">
      <c r="A254" s="132">
        <f>SUM(A252,A248,A244,A243,A239,A208,A188,A182,A169,A168,A155,A154,A145,A140,A136,A130,A126,A121,A111,A110,A52,A36,A35,A20,A19,A18,A13,A4)</f>
        <v>17559.74</v>
      </c>
    </row>
  </sheetData>
  <sheetProtection/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Bory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Březka Josef</dc:creator>
  <cp:keywords/>
  <dc:description/>
  <cp:lastModifiedBy>Bory</cp:lastModifiedBy>
  <cp:lastPrinted>2007-12-05T15:16:17Z</cp:lastPrinted>
  <dcterms:created xsi:type="dcterms:W3CDTF">2002-08-22T11:24:17Z</dcterms:created>
  <dcterms:modified xsi:type="dcterms:W3CDTF">2007-12-05T15:21:23Z</dcterms:modified>
  <cp:category/>
  <cp:version/>
  <cp:contentType/>
  <cp:contentStatus/>
</cp:coreProperties>
</file>